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lsvetec\Desktop\nabava2021- 31.05.2021\JEDNOSTAVNA NABAVA\J203-21_PONOVNO SANACIJA KABELSKIH TRASA USLIJED EROZIJE\objava\"/>
    </mc:Choice>
  </mc:AlternateContent>
  <bookViews>
    <workbookView xWindow="28680" yWindow="-120" windowWidth="38640" windowHeight="15840" tabRatio="859"/>
  </bookViews>
  <sheets>
    <sheet name="Opće napomene" sheetId="66" r:id="rId1"/>
    <sheet name="Troškovnik" sheetId="74" r:id="rId2"/>
  </sheets>
  <externalReferences>
    <externalReference r:id="rId3"/>
    <externalReference r:id="rId4"/>
    <externalReference r:id="rId5"/>
    <externalReference r:id="rId6"/>
  </externalReferences>
  <definedNames>
    <definedName name="BROD">#REF!</definedName>
    <definedName name="CEH">#REF!</definedName>
    <definedName name="Copy_of_DA669E372">#REF!</definedName>
    <definedName name="d">#REF!</definedName>
    <definedName name="DALEKOVOD">#REF!</definedName>
    <definedName name="dd">#REF!</definedName>
    <definedName name="GP_KRK">#REF!</definedName>
    <definedName name="Gradec">#REF!</definedName>
    <definedName name="HIDRA">[1]FAKTORI!$B$4</definedName>
    <definedName name="i">#REF!</definedName>
    <definedName name="ii">#REF!</definedName>
    <definedName name="is">#REF!</definedName>
    <definedName name="jm">#REF!</definedName>
    <definedName name="k">#REF!</definedName>
    <definedName name="l">#REF!</definedName>
    <definedName name="m">#REF!</definedName>
    <definedName name="n">#REF!</definedName>
    <definedName name="o">#REF!</definedName>
    <definedName name="OLE_LINK2">#REF!</definedName>
    <definedName name="OSIJEK_KOTEKS">#REF!</definedName>
    <definedName name="POPUST">'[2]FAKTORI 2'!$B$3</definedName>
    <definedName name="POPUST_2">[3]FAKTORI!$B$3</definedName>
    <definedName name="POSTO">[4]Rekapitulacija!$C$52</definedName>
    <definedName name="_xlnm.Print_Area" localSheetId="0">'Opće napomene'!$A$1:$F$48</definedName>
    <definedName name="_xlnm.Print_Area" localSheetId="1">Troškovnik!$A$1:$F$750</definedName>
    <definedName name="Print_Area_MI">#REF!</definedName>
    <definedName name="_xlnm.Print_Titles" localSheetId="0">'Opće napomene'!$1:$6</definedName>
    <definedName name="st">#REF!</definedName>
    <definedName name="SWIETELSKY">#REF!</definedName>
    <definedName name="z">#REF!</definedName>
    <definedName name="ZAGREB_MONTAŽA">#REF!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08" i="74" l="1"/>
  <c r="F712" i="74" s="1"/>
  <c r="F626" i="74"/>
  <c r="F624" i="74"/>
  <c r="F622" i="74"/>
  <c r="F629" i="74" s="1"/>
  <c r="F640" i="74" s="1"/>
  <c r="F610" i="74"/>
  <c r="F614" i="74" s="1"/>
  <c r="F577" i="74"/>
  <c r="F580" i="74" s="1"/>
  <c r="F584" i="74" s="1"/>
  <c r="F478" i="74"/>
  <c r="F482" i="74" s="1"/>
  <c r="F83" i="74"/>
  <c r="F81" i="74"/>
  <c r="F79" i="74"/>
  <c r="F77" i="74"/>
  <c r="F75" i="74"/>
  <c r="F73" i="74"/>
  <c r="F71" i="74"/>
  <c r="F69" i="74"/>
  <c r="F67" i="74"/>
  <c r="F65" i="74"/>
  <c r="F63" i="74"/>
  <c r="F61" i="74"/>
  <c r="F58" i="74"/>
  <c r="F54" i="74"/>
  <c r="F87" i="74" s="1"/>
  <c r="F91" i="74" s="1"/>
  <c r="F705" i="74"/>
  <c r="F697" i="74"/>
  <c r="F695" i="74"/>
  <c r="F693" i="74"/>
  <c r="F691" i="74"/>
  <c r="F689" i="74"/>
  <c r="F687" i="74"/>
  <c r="F685" i="74"/>
  <c r="F683" i="74"/>
  <c r="F679" i="74"/>
  <c r="F676" i="74"/>
  <c r="F661" i="74"/>
  <c r="F664" i="74" s="1"/>
  <c r="F668" i="74" s="1"/>
  <c r="F653" i="74"/>
  <c r="F651" i="74"/>
  <c r="F656" i="74" s="1"/>
  <c r="F667" i="74" s="1"/>
  <c r="F649" i="74"/>
  <c r="F634" i="74"/>
  <c r="F637" i="74" s="1"/>
  <c r="F641" i="74" s="1"/>
  <c r="F607" i="74"/>
  <c r="F599" i="74"/>
  <c r="F596" i="74"/>
  <c r="F594" i="74"/>
  <c r="F592" i="74"/>
  <c r="F602" i="74" s="1"/>
  <c r="F613" i="74" s="1"/>
  <c r="F569" i="74"/>
  <c r="F566" i="74"/>
  <c r="F564" i="74"/>
  <c r="F562" i="74"/>
  <c r="F572" i="74" s="1"/>
  <c r="F583" i="74" s="1"/>
  <c r="F547" i="74"/>
  <c r="F550" i="74" s="1"/>
  <c r="F554" i="74" s="1"/>
  <c r="F539" i="74"/>
  <c r="F537" i="74"/>
  <c r="F535" i="74"/>
  <c r="F533" i="74"/>
  <c r="F531" i="74"/>
  <c r="F529" i="74"/>
  <c r="F527" i="74"/>
  <c r="F525" i="74"/>
  <c r="F521" i="74"/>
  <c r="F505" i="74"/>
  <c r="F508" i="74" s="1"/>
  <c r="F512" i="74" s="1"/>
  <c r="F497" i="74"/>
  <c r="F494" i="74"/>
  <c r="F492" i="74"/>
  <c r="F500" i="74" s="1"/>
  <c r="F511" i="74" s="1"/>
  <c r="F490" i="74"/>
  <c r="F475" i="74"/>
  <c r="F467" i="74"/>
  <c r="F464" i="74"/>
  <c r="F462" i="74"/>
  <c r="F460" i="74"/>
  <c r="F445" i="74"/>
  <c r="F437" i="74"/>
  <c r="F435" i="74"/>
  <c r="F433" i="74"/>
  <c r="F431" i="74"/>
  <c r="F429" i="74"/>
  <c r="F427" i="74"/>
  <c r="F425" i="74"/>
  <c r="F423" i="74"/>
  <c r="F419" i="74"/>
  <c r="F402" i="74"/>
  <c r="F400" i="74"/>
  <c r="F406" i="74" s="1"/>
  <c r="F410" i="74" s="1"/>
  <c r="F391" i="74"/>
  <c r="F387" i="74"/>
  <c r="F385" i="74"/>
  <c r="F383" i="74"/>
  <c r="F381" i="74"/>
  <c r="F379" i="74"/>
  <c r="F377" i="74"/>
  <c r="F375" i="74"/>
  <c r="F373" i="74"/>
  <c r="F371" i="74"/>
  <c r="F367" i="74"/>
  <c r="F363" i="74"/>
  <c r="F359" i="74"/>
  <c r="F357" i="74"/>
  <c r="F355" i="74"/>
  <c r="F353" i="74"/>
  <c r="F351" i="74"/>
  <c r="F349" i="74"/>
  <c r="F347" i="74"/>
  <c r="F345" i="74"/>
  <c r="F341" i="74"/>
  <c r="F325" i="74"/>
  <c r="F328" i="74" s="1"/>
  <c r="F332" i="74" s="1"/>
  <c r="F317" i="74"/>
  <c r="F315" i="74"/>
  <c r="F313" i="74"/>
  <c r="F311" i="74"/>
  <c r="F309" i="74"/>
  <c r="F307" i="74"/>
  <c r="F305" i="74"/>
  <c r="F303" i="74"/>
  <c r="F301" i="74"/>
  <c r="F299" i="74"/>
  <c r="F297" i="74"/>
  <c r="F293" i="74"/>
  <c r="F291" i="74"/>
  <c r="F289" i="74"/>
  <c r="F287" i="74"/>
  <c r="F285" i="74"/>
  <c r="F283" i="74"/>
  <c r="F281" i="74"/>
  <c r="F279" i="74"/>
  <c r="F277" i="74"/>
  <c r="F275" i="74"/>
  <c r="F271" i="74"/>
  <c r="F267" i="74"/>
  <c r="F253" i="74"/>
  <c r="F251" i="74"/>
  <c r="F249" i="74"/>
  <c r="F247" i="74"/>
  <c r="F245" i="74"/>
  <c r="F243" i="74"/>
  <c r="F241" i="74"/>
  <c r="F239" i="74"/>
  <c r="F235" i="74"/>
  <c r="F231" i="74"/>
  <c r="F222" i="74"/>
  <c r="F225" i="74" s="1"/>
  <c r="F259" i="74" s="1"/>
  <c r="F208" i="74"/>
  <c r="F200" i="74"/>
  <c r="F198" i="74"/>
  <c r="F196" i="74"/>
  <c r="F194" i="74"/>
  <c r="F192" i="74"/>
  <c r="F190" i="74"/>
  <c r="F188" i="74"/>
  <c r="F186" i="74"/>
  <c r="F182" i="74"/>
  <c r="F166" i="74"/>
  <c r="F163" i="74"/>
  <c r="F155" i="74"/>
  <c r="F153" i="74"/>
  <c r="F151" i="74"/>
  <c r="F149" i="74"/>
  <c r="F145" i="74"/>
  <c r="F158" i="74" s="1"/>
  <c r="F172" i="74" s="1"/>
  <c r="F129" i="74"/>
  <c r="F132" i="74" s="1"/>
  <c r="F136" i="74" s="1"/>
  <c r="F103" i="74"/>
  <c r="F99" i="74"/>
  <c r="F119" i="74"/>
  <c r="F121" i="74"/>
  <c r="F117" i="74"/>
  <c r="F115" i="74"/>
  <c r="F113" i="74"/>
  <c r="F111" i="74"/>
  <c r="F109" i="74"/>
  <c r="F107" i="74"/>
  <c r="F45" i="74"/>
  <c r="F43" i="74"/>
  <c r="F24" i="74"/>
  <c r="F21" i="74"/>
  <c r="F14" i="74"/>
  <c r="F17" i="74" s="1"/>
  <c r="F30" i="74" s="1"/>
  <c r="F700" i="74" l="1"/>
  <c r="F711" i="74" s="1"/>
  <c r="F713" i="74" s="1"/>
  <c r="F669" i="74"/>
  <c r="F642" i="74"/>
  <c r="F615" i="74"/>
  <c r="F585" i="74"/>
  <c r="F513" i="74"/>
  <c r="F470" i="74"/>
  <c r="F481" i="74" s="1"/>
  <c r="F483" i="74" s="1"/>
  <c r="F394" i="74"/>
  <c r="F409" i="74" s="1"/>
  <c r="F411" i="74" s="1"/>
  <c r="F320" i="74"/>
  <c r="F331" i="74" s="1"/>
  <c r="F333" i="74" s="1"/>
  <c r="F256" i="74"/>
  <c r="F260" i="74" s="1"/>
  <c r="F261" i="74" s="1"/>
  <c r="F723" i="74" s="1"/>
  <c r="F169" i="74"/>
  <c r="F173" i="74" s="1"/>
  <c r="F174" i="74"/>
  <c r="F124" i="74"/>
  <c r="F135" i="74" s="1"/>
  <c r="F137" i="74" s="1"/>
  <c r="F48" i="74"/>
  <c r="F90" i="74" s="1"/>
  <c r="F92" i="74" s="1"/>
  <c r="F27" i="74"/>
  <c r="F31" i="74" s="1"/>
  <c r="F32" i="74" s="1"/>
  <c r="F542" i="74"/>
  <c r="F553" i="74" s="1"/>
  <c r="F555" i="74" s="1"/>
  <c r="F440" i="74"/>
  <c r="F451" i="74" s="1"/>
  <c r="F733" i="74"/>
  <c r="F724" i="74"/>
  <c r="F720" i="74"/>
  <c r="F719" i="74"/>
  <c r="B713" i="74"/>
  <c r="B483" i="74"/>
  <c r="B453" i="74"/>
  <c r="B411" i="74"/>
  <c r="B333" i="74"/>
  <c r="B261" i="74"/>
  <c r="B216" i="74"/>
  <c r="B92" i="74"/>
  <c r="B669" i="74"/>
  <c r="B642" i="74"/>
  <c r="B615" i="74"/>
  <c r="B585" i="74"/>
  <c r="B555" i="74"/>
  <c r="B513" i="74"/>
  <c r="B174" i="74"/>
  <c r="B137" i="74"/>
  <c r="B32" i="74"/>
  <c r="B712" i="74"/>
  <c r="B711" i="74"/>
  <c r="B710" i="74"/>
  <c r="B708" i="74"/>
  <c r="F704" i="74"/>
  <c r="B700" i="74"/>
  <c r="F675" i="74"/>
  <c r="F734" i="74" l="1"/>
  <c r="B668" i="74"/>
  <c r="B667" i="74"/>
  <c r="B666" i="74"/>
  <c r="B664" i="74"/>
  <c r="F660" i="74"/>
  <c r="B656" i="74"/>
  <c r="F648" i="74"/>
  <c r="B641" i="74" l="1"/>
  <c r="B640" i="74"/>
  <c r="B639" i="74"/>
  <c r="B637" i="74"/>
  <c r="F633" i="74"/>
  <c r="B629" i="74"/>
  <c r="F621" i="74"/>
  <c r="F732" i="74" s="1"/>
  <c r="B614" i="74" l="1"/>
  <c r="B613" i="74"/>
  <c r="B612" i="74"/>
  <c r="B610" i="74"/>
  <c r="F606" i="74"/>
  <c r="B602" i="74"/>
  <c r="F591" i="74"/>
  <c r="B584" i="74" l="1"/>
  <c r="B583" i="74"/>
  <c r="B582" i="74"/>
  <c r="B580" i="74"/>
  <c r="F576" i="74"/>
  <c r="B572" i="74"/>
  <c r="F561" i="74"/>
  <c r="B554" i="74" l="1"/>
  <c r="B553" i="74"/>
  <c r="B552" i="74"/>
  <c r="B550" i="74"/>
  <c r="F546" i="74"/>
  <c r="B542" i="74"/>
  <c r="F729" i="74" l="1"/>
  <c r="B512" i="74"/>
  <c r="B511" i="74"/>
  <c r="B510" i="74"/>
  <c r="B508" i="74"/>
  <c r="F504" i="74"/>
  <c r="B500" i="74"/>
  <c r="F489" i="74"/>
  <c r="B482" i="74" l="1"/>
  <c r="B481" i="74"/>
  <c r="B480" i="74"/>
  <c r="B478" i="74"/>
  <c r="F474" i="74"/>
  <c r="B470" i="74"/>
  <c r="F459" i="74"/>
  <c r="B452" i="74" l="1"/>
  <c r="B451" i="74"/>
  <c r="B450" i="74"/>
  <c r="B448" i="74"/>
  <c r="F444" i="74"/>
  <c r="F448" i="74" s="1"/>
  <c r="F452" i="74" s="1"/>
  <c r="F453" i="74" s="1"/>
  <c r="B440" i="74"/>
  <c r="F726" i="74" l="1"/>
  <c r="B410" i="74"/>
  <c r="B409" i="74"/>
  <c r="B408" i="74"/>
  <c r="B406" i="74"/>
  <c r="F398" i="74"/>
  <c r="F725" i="74" s="1"/>
  <c r="B394" i="74"/>
  <c r="B332" i="74" l="1"/>
  <c r="B331" i="74"/>
  <c r="B330" i="74"/>
  <c r="B328" i="74"/>
  <c r="F324" i="74"/>
  <c r="B320" i="74"/>
  <c r="B258" i="74" l="1"/>
  <c r="B256" i="74"/>
  <c r="B225" i="74"/>
  <c r="B215" i="74" l="1"/>
  <c r="B214" i="74"/>
  <c r="B213" i="74"/>
  <c r="F211" i="74"/>
  <c r="F215" i="74" s="1"/>
  <c r="B211" i="74"/>
  <c r="F203" i="74"/>
  <c r="F214" i="74" s="1"/>
  <c r="F216" i="74" s="1"/>
  <c r="B203" i="74"/>
  <c r="F722" i="74" l="1"/>
  <c r="B173" i="74"/>
  <c r="B172" i="74"/>
  <c r="B171" i="74"/>
  <c r="B169" i="74"/>
  <c r="B158" i="74"/>
  <c r="B136" i="74" l="1"/>
  <c r="B135" i="74"/>
  <c r="B134" i="74"/>
  <c r="B132" i="74"/>
  <c r="B124" i="74"/>
  <c r="F98" i="74"/>
  <c r="B91" i="74" l="1"/>
  <c r="B90" i="74"/>
  <c r="B89" i="74"/>
  <c r="B87" i="74"/>
  <c r="B48" i="74"/>
  <c r="B27" i="74" l="1"/>
  <c r="F721" i="74" l="1"/>
  <c r="B30" i="74"/>
  <c r="B29" i="74"/>
  <c r="B17" i="74"/>
  <c r="F718" i="74" l="1"/>
  <c r="F731" i="74"/>
  <c r="F727" i="74"/>
  <c r="F730" i="74" l="1"/>
  <c r="F728" i="74"/>
  <c r="F736" i="74" s="1"/>
</calcChain>
</file>

<file path=xl/sharedStrings.xml><?xml version="1.0" encoding="utf-8"?>
<sst xmlns="http://schemas.openxmlformats.org/spreadsheetml/2006/main" count="1066" uniqueCount="310">
  <si>
    <t>1.</t>
  </si>
  <si>
    <t>1.1.</t>
  </si>
  <si>
    <t>Opis stavke</t>
  </si>
  <si>
    <t>Redni broj</t>
  </si>
  <si>
    <t>Jedinična cijena</t>
  </si>
  <si>
    <t>Jedinica mjere</t>
  </si>
  <si>
    <t>Količina radova</t>
  </si>
  <si>
    <t>Ukupna cijena (KN)</t>
  </si>
  <si>
    <t>m</t>
  </si>
  <si>
    <t>TROŠKOVNIK</t>
  </si>
  <si>
    <t>Izvođač je dužan pridržavati se svih važećih zakona i propisa iz područja gradnje, hrvatskih ili jednakovrijednih normi, "Općih tehničkih uvjeta za radove na cestama" (Zagreb, IGH, izdanje 2001. god.). Svi radovi moraju se izvesti solidno i stručno prema važećim propisima i pravilima struke.</t>
  </si>
  <si>
    <t>U stavkama, gdje se radi definiranja tehničkih svojstava i minimalnih tehničkih karakteristika navodi tip ili proizvođač proizvoda nudi se proizvod kao naveden ili jednakovrijedan. U stavkama gdje se navodi određeni proizvod s dodatkom "ili jednakovrijedan", ponuditelj mora, na za to predviđenim praznim mjestima troškovnika, u odgovarajućim stavkama, navesti podatke o proizvodu i tipu odgovarajućeg proizvoda koji nudi te priložiti dokaze iz kojih će se vidjeti karakteristike jednakovrijednih proizvoda koje je ponuditelj ponudio. Proizvodi koji su u dokumentaciji za nadmetanje navedeni kao primjeri smatraju se ponuđenima ako ponuditelj ne navede nikakve druge proizvode na za to predviđenom mjestu troškovnika.</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</si>
  <si>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obveza su za izvođača, s tim da je za svaku nepredviđenu višu radnju, kojom bi se povećalo ukupne troškove predviđene za izgradnju po ovom troškovniku, prethodno potrebna suglasnost Naručitelja.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</si>
  <si>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</si>
  <si>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Izvođačeva je obveza održavanje javnih cesta i putova koje koristi u svrhu građenja te sanacija svih eventualnih oštećenja nastalih korištenjem. Predmetni radovi u potpunosti su obuhvaćeni stavkom troškovnika. Nakon završetka radova potrebno je ishoditi suglasnost upravitelja ceste (puta) da su isti vraćeni u uredno i ispravno stanje.</t>
  </si>
  <si>
    <t>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naručitelja, te sve ostale troškove za zbrinjavanje viška materijala i otpada, što je uključeno u jediničnim cijenama.</t>
  </si>
  <si>
    <t>Ponuditelj je dužan izvršiti pregled budućeg gradilišta kako bi ponuđena cijena obuhvaćala sve troškove izvedbe radova. Ponuditelj je dužan proučiti ponudbenu dokumentaciju te u slučaju nejasnoća ili grešaka dostaviti upit naručitelju.</t>
  </si>
  <si>
    <t>«Opći tehnički uvjeti za radove na cestama» (Zagreb, izdanje 2001. god.) dio su ugovorne dokumentacije i Izvođač je dužan postupati u skladu s OTU-a osim ako je u projektnoj dokumentaciji drukčije istaknuto.</t>
  </si>
  <si>
    <t>Izvođač je dužan gradilište održavati čistim, a na kraju radova treba izvesti detaljno čišćenje.</t>
  </si>
  <si>
    <t>Radovi se izvode prema projektu, a u svim slučajevima potrebne izmjene ili dopune projekta ili njegovih dijelova, odluku o tome donosit će sporazumno projektant, nadzorni inženjer, predstavnik naručitelja i predstavnik izvođača, a tu svoju odluku unosit će u građevni dnevnik. Sve izmjene ili dopune projekta, ili njegovih dijelova, za koje se po građevnom dnevniku ne može dokazati da su uslijedile po opisanom postupku, neće se obračunavati ni po privremenom ni po konačnom obračunu.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</si>
  <si>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ako nije u opisu izričito drukčije određeno.</t>
  </si>
  <si>
    <t>Sav materijal i oprema, koju izvođač dobavlja i ugrađuje, mora imati isprave o sukladnosti, u skladu s važećim zakonima i propisima iz područja gradnje (tvornička ispitivanja i atesti, certifikati sukladnosti i sl.) i uvjerenja o kakvoći u skladu s važećim zakonima i propisima. Prije ugradnje potrebno je ishoditi suglasnost Nadzorne službe i Naručitelja.</t>
  </si>
  <si>
    <t>Radovi, usluga ili roba, koji su u stavci troškovnika opisani normom smatraju se ponuđenim ako gospodarski subjekt nije u ponudi dostavio dokaze da radovi, usluga ili roba koje nudi za predmetnu stavku troškovnika na jednakovrijedan način zadovoljavaju zahtjeve definirane normom.</t>
  </si>
  <si>
    <t>Izvođač je u okviru ugovorene cijene dužan izvršiti koordinaciju radova svih kooperanata tako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</si>
  <si>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Obveza Izvođača je da svu postojeću opremu koja se trajno uklanja (rasvjeta, odbojna i žičana ograda, ostala) zapisnički izvrši primopredaju nadležnoj Tehničkoj jedinici za održavanje HAC-a.</t>
  </si>
  <si>
    <t>Radovi se izvode pod prometom</t>
  </si>
  <si>
    <t>Jedinične cijene obuhvaćaju i izradu uputa za rukovanje i održavanje ugrađene opreme i izradu svih protokola o ispitivanju. Uključena je sva dokumentacija potrebna za tehnički pregled. Za sve vrste radova u jediničnim cijenama uključena je izrada tehničke dokumentacije izvedenog stanja.</t>
  </si>
  <si>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Uključene su sve vrste radova na izradi i montaži zaštitnih mjera i provizorija, sve vrste radova na montaži opreme i ispitivanja  po završetku svih radova, praćenje i otklanjanje eventualnih nedostataka u jamstvenom roku, te svi ostali neimenovani pomoćni radovi i materijal koji su potrebni za kompletno dovršenje radova po ovom troškovniku.</t>
  </si>
  <si>
    <t xml:space="preserve">Nakon dovršenja gradnje izvođač će predati posve uređeno gradilište i okolinu predstavniku naručitelja. </t>
  </si>
  <si>
    <t>1.1.1.</t>
  </si>
  <si>
    <t>Montažni radovi</t>
  </si>
  <si>
    <t>Montaža lim kanalice za zaštitu kabela</t>
  </si>
  <si>
    <t>Stavka obuhvaća:</t>
  </si>
  <si>
    <t>Obračun po metru ugrađene kanalice</t>
  </si>
  <si>
    <t>Obračun po kubičnom metru stvarno zatrpane zemlje</t>
  </si>
  <si>
    <t>2.</t>
  </si>
  <si>
    <t>Zemljani radovi</t>
  </si>
  <si>
    <t>Zatrpavanje donjeg otvora "lim" kanalice</t>
  </si>
  <si>
    <t>2.1.</t>
  </si>
  <si>
    <t>2.1.1.</t>
  </si>
  <si>
    <t>2.2.</t>
  </si>
  <si>
    <t>2.2.1.</t>
  </si>
  <si>
    <t>Otkopavanje zemljanog materijala za ukopavanje “lim“ kanalice</t>
  </si>
  <si>
    <t>Stavka obuhvaća otkopavanje zemljanog materijala na mjestu ugradnje lim kanalice kako bi se ista mogla ukopati.</t>
  </si>
  <si>
    <t>Nabava, doprema i ugradnja "lim" kanalice za zaštitu postojećeg kabela unutarnjih dimenzija 12 cm x 12 cm s poklopcem, ukupne širine 28 cm, od vruće cinčanog lima debljine 5 mm. Stavka uključuje i 8 sidrenih vijaka za pričvršćenje kanalice na armiranobetonski temelj rasvjetnog stupa, vijci M10x108, svi elementi od čelika S235. Poklopac lim kanala potrebno je trajno zatvoriti varenjem (var 3 mm), a mjesta varova zaštiti antikorozivnim premazom.</t>
  </si>
  <si>
    <t>Obračun po kubičnom metru otkopanog zemljanog materijala</t>
  </si>
  <si>
    <t>Pripremni radovi</t>
  </si>
  <si>
    <t>Čišćenje i priprema terena</t>
  </si>
  <si>
    <t>(OTU I st.1-03)</t>
  </si>
  <si>
    <t>Uklanjanje umjetnih objekata i slično</t>
  </si>
  <si>
    <t>(OTU I st. 1-03.2)</t>
  </si>
  <si>
    <t>Rad obuhvaća uklanjanje postojećih elemenata odvodnje: betonska trapezna kanalica i odvodna cijev.
Elemente treba ukloniti uz primjenu zaštitnih mjera prema važećim propisima te tako da se ne izazove šteta na susjednim elementima i postojećoj cesti.  
Betonske trapezne kanalice treba ukloniti tako da teren nakon uklanjanja bude sposoban za funkcionalnu upotrebu. 
Uklanjanje treba obaviti bez nanošenja štete na ostalim objektima i posjedima uz cestu. 
Materijal koji se ne može iskoristiti treba odložiti na mjesto gdje neće smetati radovima. 
Radovi uklanjanja uključuju i utovar u prijevozna sredstva te odvoz na odlagalište.</t>
  </si>
  <si>
    <t>1.1.1.1.</t>
  </si>
  <si>
    <t>Uklanjanje postojeće betonske trapezne kanalice za odvodnju</t>
  </si>
  <si>
    <t>kom</t>
  </si>
  <si>
    <t>Obračun po komadu uklonjene kanalice</t>
  </si>
  <si>
    <t>1.1.1.2.</t>
  </si>
  <si>
    <t>Uklanjanje postojeće odvodne cijevi (pretp. ɸ 200 mm )</t>
  </si>
  <si>
    <t>Obračun po metru uklonjene cijevi</t>
  </si>
  <si>
    <t>Iskop zemljanog materijala za uklanjanje postojeće odvodne cijevi</t>
  </si>
  <si>
    <t>(OTU II st. 2-05)</t>
  </si>
  <si>
    <t>Podrazumijeva ručni iskop zemljanog materijala uz svu potrebnu zaštitu stabilnosti (razupiranje, odvodnja, zbijanje), odlaganje iskopanog i drugog materijala, utovar i odvoz viška materijala na odlagalište,  te čišćenje terena u zoni rova. Iskop se vrši u kategoriji materijala "B". Dimenzije iskopa su: širina 0.5 m, dubine 0.8 m, duljine 1.7 m.</t>
  </si>
  <si>
    <t>Obračun u kubičnim metrima stvarno iskopanog materijala u sraslom tlu</t>
  </si>
  <si>
    <t>Iskop rova za instalacije</t>
  </si>
  <si>
    <t>Podrazumijeva ručni iskop rova za instalacije uz svu potrebnu zaštitu stabilnosti rova (razupiranje, odvodnja, zbijanje), odlaganje iskopanog i drugog materijala, utovar i odvoz viška materijala na odlagalište,  te čišćenje terena u zoni rova. Iskop rova se vrši u kategoriji materijala "B". Rov je širine 0.6 m, dubine 0.9 m, duljine 12 m.</t>
  </si>
  <si>
    <t>Obračun po kubičnim metrima stvarno iskopanog rova u sraslom tlu</t>
  </si>
  <si>
    <t>2.3.</t>
  </si>
  <si>
    <t>Izrada novog rova za postojeće instalacije (širina 60 cm)</t>
  </si>
  <si>
    <t>2.3.1.</t>
  </si>
  <si>
    <t>- čišćenje i planiranje dna rova</t>
  </si>
  <si>
    <t>Obračun po metru dužnom rova</t>
  </si>
  <si>
    <t>2.3.2.</t>
  </si>
  <si>
    <t>- nasipavanje pijeska u sloju od 10 cm</t>
  </si>
  <si>
    <t>Obračun po kubičnom metru nasipanog pijeska</t>
  </si>
  <si>
    <t>2.3.3.</t>
  </si>
  <si>
    <t>- polaganje novih zaštitnih cijevi PEHD ɸ 160 mm</t>
  </si>
  <si>
    <t>Obračun po metru dužnom zaštitne cijev</t>
  </si>
  <si>
    <t>2.3.4.</t>
  </si>
  <si>
    <t>- oblaganje postojećih kabela zaštitnim cijevima na sloju od pijeska</t>
  </si>
  <si>
    <t>Obračun po metru dužnom obloženog kabela</t>
  </si>
  <si>
    <t>2.3.5.</t>
  </si>
  <si>
    <t>- zasipivanje postavljenih kabela pijeskom do ukupne debljine sloja 25 cm</t>
  </si>
  <si>
    <t>2.3.6.</t>
  </si>
  <si>
    <t>- postavljanje Gall štitnika</t>
  </si>
  <si>
    <t>Obračun po komadu Gall štitnika jedinične duljine 1 m</t>
  </si>
  <si>
    <t>2.3.7.</t>
  </si>
  <si>
    <t>- vraćanje postojeće odvodne PEHD cijevi na prvobitan položaj</t>
  </si>
  <si>
    <t>Obračun po komadu betonske cijevi</t>
  </si>
  <si>
    <t>2.3.8.</t>
  </si>
  <si>
    <t>- postavljanje PVC upozoravajuće trake</t>
  </si>
  <si>
    <t>Obračun po metru dužnom PVC trake</t>
  </si>
  <si>
    <t>2.3.9.</t>
  </si>
  <si>
    <t>- zatrpavanje rova mješavinom iskopanog materijala (60%) i kamenim materijalom granulacije 16/32 mm (40%) s nabijanjem u slojevima od 20 cm, u debljini od 65 cm</t>
  </si>
  <si>
    <t>Obračun po kubičnim metrima stvarno zatrpanog rova</t>
  </si>
  <si>
    <t>2.3.10.</t>
  </si>
  <si>
    <t>- vraćanje trapeznih kanalica na prvobitan položaj</t>
  </si>
  <si>
    <t>Obračun po komadu trapezne kanalice</t>
  </si>
  <si>
    <t>2.3.11.</t>
  </si>
  <si>
    <t>- planiranje površine zatrpanog rova s odvozom viška materijala na deponiju</t>
  </si>
  <si>
    <t>kpl</t>
  </si>
  <si>
    <t>Obračun po kompletu uređenog rova</t>
  </si>
  <si>
    <t>2.4.</t>
  </si>
  <si>
    <t>Zatrpavanje postojeće odvodne cijevi zemljanim materijalom</t>
  </si>
  <si>
    <t>Stavka obuhvaća vraćanje iskopanog zemljanog materijala uz novi rov iznad postojeće odvodne cijevi koja je vraćena na prvobitni položaj.</t>
  </si>
  <si>
    <t>Otkopavanje kabela i uzemljivača</t>
  </si>
  <si>
    <t>Rad obuhvaća ručno otkopavanje postojećih kabela i uzemljivača koji su izbili na površinu, u širini od 20 cm i dubini od 15 cm uz maksimalan oprez kako se isti ne bi oštetili.</t>
  </si>
  <si>
    <t>Obračun po metru stvarno otkopanog postojećeg kabela</t>
  </si>
  <si>
    <t>1.2.</t>
  </si>
  <si>
    <t>1.2.1.</t>
  </si>
  <si>
    <t>Podrazumijeva ručni iskop rova za instalacije uz svu potrebnu zaštitu stabilnosti rova (razupiranje, odvodnja, zbijanje), odlaganje iskopanog i drugog materijala, utovar i odvoz viška materijala na odlagalište,  te čišćenje terena u zoni rova. Iskop rova se vrši u kategoriji materijala "B". Rov je širine 0.55 m, dubine 0.8 m, duljine 9.1 m.</t>
  </si>
  <si>
    <t>Obračun u kubičnim metrima stvarno iskopanog rova u sraslom tlu</t>
  </si>
  <si>
    <t>1.3.</t>
  </si>
  <si>
    <t>Izrada novog rova za postojeće instalacije (širina 55 cm)</t>
  </si>
  <si>
    <t>Stavka uključuje:</t>
  </si>
  <si>
    <t>1.3.1.</t>
  </si>
  <si>
    <t>1.3.2.</t>
  </si>
  <si>
    <t>1.3.3.</t>
  </si>
  <si>
    <t>- polaganje postojećih kabela na sloj od pijeska</t>
  </si>
  <si>
    <t>Obračun po metru dužnom postojećeg kabela</t>
  </si>
  <si>
    <t>1.3.4.</t>
  </si>
  <si>
    <t>1.3.5.</t>
  </si>
  <si>
    <t>Obračun po komadu položenog štitnika jedinične duljine 1 m</t>
  </si>
  <si>
    <t>1.3.6.</t>
  </si>
  <si>
    <t>1.3.7.</t>
  </si>
  <si>
    <t>- zatrpavanje rova mješavinom iskopanog materijala (60%) i kamenim materijalom granulacije 16/32 mm (40%) s nabijanjem u slojevima od 20 cm, u debljini od 50 cm</t>
  </si>
  <si>
    <t>1.3.8.</t>
  </si>
  <si>
    <t>Betonski radovi</t>
  </si>
  <si>
    <t>Beton za završni sloj kabelskog rova (mršavi beton)</t>
  </si>
  <si>
    <t>Izvodi se kao završni sloj kabelskog rova, razred čvrstoće C8/10. Sloj je debljine min. 5 cm, služi za sprječavanje daljnjeg ispiranja materijala na mjestu kabelskog rova. Gornja površina mora pratiti pad terena, prema zadanim profilima. Uključena eventualno potrebna rubna oplata.</t>
  </si>
  <si>
    <t>Obračun po kubičnom metru ugrađenog betona</t>
  </si>
  <si>
    <t>1.1</t>
  </si>
  <si>
    <t>Iskop rova</t>
  </si>
  <si>
    <t>Podrazumijeva ručni iskop rova za instalacije na mjestu postojećeg rova, uz svu potrebnu zaštitu stabilnosti rova (razupiranje, odvodnja, zbijanje), odlaganje iskopanog i drugog materijala, utovar i odvoz viška materijala na odlagalište,  te čišćenje terena u zoni rova. Iskop rova se vrši u kategoriji materijala "B", uz maksimalan oprez kako se postojeći kabeli i uzemljivač ne bi oštetili. Rov je širine 0.4 m, dubine 0.5 m, duljine 2.5 m.</t>
  </si>
  <si>
    <t>Izrada novog rova za uzemljivač i betonsku U kanalicu (širina rova 40 cm)</t>
  </si>
  <si>
    <t>- polaganje postojećeg uzemljivača na dubinu od 50 cm</t>
  </si>
  <si>
    <t>Obračun po metru dužnom položenog uzemljivača</t>
  </si>
  <si>
    <t>- polaganje sloja od iskopanog materijala oko uzemljivača debljine 15 cm, s nabijanjem</t>
  </si>
  <si>
    <t>Obračun po kubičnom metru položenog materijala</t>
  </si>
  <si>
    <t>- zasipivanje rubova oko U kanalice iskopanim materijalom (nakon postavljene U kanalice) visine 25 cm, širine 10 cm</t>
  </si>
  <si>
    <t>Beton za podložni sloj U kanalice (mršavi beton)</t>
  </si>
  <si>
    <t>Uređena podloga debljine 10 cm od mršavog betona C8/10, širine 40 cm i duljine 2,5 m. Izvodi se kao podložni sloj za betonsku U kanalicu. Gornja površina mora biti ravna.</t>
  </si>
  <si>
    <t>Betonska U kanalica</t>
  </si>
  <si>
    <t>Nabava, doprema i ugradnja betonskih kabelskih kanalica tip U, dimenzija 30x20 cm, razred izloženosti XC4 s betonskim poklopcima. Postaviti na prethodno uređenu podlogu debljine 10 cm načinjenu od mršavog betona C8/10. Poslije ugradnje poravnati teren do gornjeg ruba poklopca kanalice. Stavka uključuje i polaganje postojećih kabela u kanalicu.</t>
  </si>
  <si>
    <t>Obračun po m' ugrađene kanalice.</t>
  </si>
  <si>
    <t>Podrazumijeva ručni iskop rova na mjestu postojećih kabela uz svu potrebnu zaštitu stabilnosti rova (razupiranje, odvodnja, zbijanje), odlaganje iskopanog i drugog materijala, utovar i odvoz viška materijala na odlagalište,  te čišćenje terena u zoni rova. Iskop rova se vrši u kategoriji materijala "A". Rov je širine 0.60 m, dubine 0.8 m, duljine 15 m.</t>
  </si>
  <si>
    <t>1.2.2.</t>
  </si>
  <si>
    <t>1.2.3.</t>
  </si>
  <si>
    <t>1.2.4.</t>
  </si>
  <si>
    <t>1.2.5.</t>
  </si>
  <si>
    <t>Obračun po komadu ugrađenog Gall štitnika jedinične duljine 1 m</t>
  </si>
  <si>
    <t>1.2.6.</t>
  </si>
  <si>
    <t>1.2.7.</t>
  </si>
  <si>
    <t>Obračun po kubičnom metru stvarno zatrpanog rova</t>
  </si>
  <si>
    <t>1.2.8.</t>
  </si>
  <si>
    <t>Privremeno uklanjanje i ponovna montaža dijela zaštitne odbojne ograde.
(OTU I st.1-03.2)
Uklanjanje treba obaviti tako da se svi sastavni dijelovi sačuvaju neoštećeni i da ih je moguće opet upotrijebiti te uz primjenu zaštitnih mjera prema važećim propisima te tako da se ne izazove šteta na susjednim objektima i posjedima kao i na postojećoj cesti.</t>
  </si>
  <si>
    <t>Obračun po metru dužnom zaštitne odbojne ograde</t>
  </si>
  <si>
    <t>Iskop rova za instalacije na mjestu postojećeg rova</t>
  </si>
  <si>
    <t>Podrazumijeva ručni iskop rova na mjestu postojećih kabela uz svu potrebnu zaštitu stabilnosti rova (razupiranje, odvodnja, zbijanje), odlaganje iskopanog i drugog materijala, utovar i odvoz viška materijala na odlagalište,  te čišćenje terena u zoni rova. Iskop rova se vrši u kategoriji materijala "B". Rov je širine 0.30 m, dubine 0.8 m, duljine 20 m. Iskop se vrši uz maksimalan oprez i zaštitu zbog blizine revizionog okna.</t>
  </si>
  <si>
    <t>Iskop rova za instalacije na mjestu novog rova</t>
  </si>
  <si>
    <t>Podrazumijeva ručni iskop novog rova uz svu potrebnu zaštitu stabilnosti rova (razupiranje, odvodnja, zbijanje), odlaganje iskopanog i drugog materijala, utovar i odvoz viška materijala na odlagalište,  te čišćenje terena u zoni rova. Iskop rova se vrši u kategoriji materijala "B". Rov je širine 0.30 m, dubine 0.8 m, duljine 20.1 m. Iskop se vrši uz maksimalan oprez i zaštitu zbog blizine revizionog okna.</t>
  </si>
  <si>
    <t>Izrada novog rova za postojeće instalacije (širina 30 cm)</t>
  </si>
  <si>
    <t>- zatrpavanje rova mješavinom iskopanog materijala (60%) i kamenim materijalom granulacije 16/32 mm (40%) s nabijanjem u slojevima od 20 cm, u debljini od 55 cm</t>
  </si>
  <si>
    <t>Iskop postojećih instalacija</t>
  </si>
  <si>
    <t>Podrazumijeva ručni iskop postojećih kabela, odlaganje iskopanog i drugog materijala, utovar i odvoz viška materijala na odlagalište Iskop se vrši u kategoriji materijala "B". Iskop je širine 0.40 m, dubine 0.1 m, duljine 9.8 m (SZ) i širine 0.4 m, dubine 0.1 m, duljine 29.9 m (JI).</t>
  </si>
  <si>
    <t>Obračun po kubičnom metru iskopa postojećih kabela</t>
  </si>
  <si>
    <t>Podrazumijeva ručni iskop rova na mjestu postojećih kabela uz svu potrebnu zaštitu stabilnosti rova (razupiranje, odvodnja, zbijanje), odlaganje iskopanog i drugog materijala, utovar i odvoz viška materijala na odlagalište,  te čišćenje terena u zoni rova. Iskop rova se vrši u kategoriji materijala "B". Rov je širine 0.60 m, dubine 0.8 m, duljine 9.8 m (SZ) i širine 0.55 m, dubine 0.8 m, duljine 29.9 m (JI). Stavka vrijedi za oba rova - SZ i JI od ormara ORE4.</t>
  </si>
  <si>
    <t>Izrada novog rova za postojeće instalacije (širina 40 cm) SZ od ORE4</t>
  </si>
  <si>
    <t>- oblaganje postojećeg kabela 3xNAYY(PP00-A) 4x25 mm² u PEHD cijev Φ110 mm i polaganje na sloj od pijeska</t>
  </si>
  <si>
    <t>- polaganje kabela NYY(PP00) 4x35 mm² na sloj od pijeska</t>
  </si>
  <si>
    <t>- postavljanje postojeće Fe/Zn trake na nož u rov na dubini 0,5 m</t>
  </si>
  <si>
    <t>Obračun po metru dužnom postojeće Fe/Zn trake</t>
  </si>
  <si>
    <t>Obračun po komadu jedinične duljine 1 m</t>
  </si>
  <si>
    <t>1.3.9.</t>
  </si>
  <si>
    <t>1.3.10.</t>
  </si>
  <si>
    <t>1.4.</t>
  </si>
  <si>
    <t>Izrada novog rova za postojeće instalacije (širina 55 cm) JI od ORE4</t>
  </si>
  <si>
    <t>1.4.1.</t>
  </si>
  <si>
    <t>1.4.2.</t>
  </si>
  <si>
    <t>1.4.3.</t>
  </si>
  <si>
    <t>- oblaganje postojećeg kabela NAYY(PP00-A) 4x185 mm² u PEHD cijev Φ110 mm i polaganje na sloj od pijeska</t>
  </si>
  <si>
    <t>1.4.4.</t>
  </si>
  <si>
    <t>- oblaganje postojećeg kabela NAYY(PP00-A) 4x25 mm² u PEHD cijev Φ110 mm i polaganje na sloj od pijeska</t>
  </si>
  <si>
    <t>1.4.5.</t>
  </si>
  <si>
    <t>- polaganje kabela NYY(PP00) 4x6 mm² na sloj od pijeska</t>
  </si>
  <si>
    <t>1.4.6.</t>
  </si>
  <si>
    <t>1.4.7.</t>
  </si>
  <si>
    <t>1.4.8.</t>
  </si>
  <si>
    <t>1.4.9.</t>
  </si>
  <si>
    <t>1.4.10.</t>
  </si>
  <si>
    <t>1.4.11.</t>
  </si>
  <si>
    <t>Izvodi se kao završni sloj kabelskog rova, razred čvrstoće C8/10. Sloj je debljine min. 5 cm, služi za sprječavanje daljnjeg ispiranja materijala na mjestu kabelskog rova. Gornja površina mora pratiti pad terena, prema zadanim profilima. Uključena eventualno potrebna rubna oplata. Stavka vrijedi za oba rova - SZ i JI od ormara ORE4.</t>
  </si>
  <si>
    <t>Iskop rova za instalacije između slivnika</t>
  </si>
  <si>
    <t>Podrazumijeva ručni iskop rova između slivnika na mjestu postojećih kabela uz svu potrebnu zaštitu stabilnosti rova (razupiranje, odvodnja, zbijanje), odlaganje iskopanog i drugog materijala, utovar i odvoz viška materijala na odlagalište,  te čišćenje terena u zoni rova. Iskop rova se vrši u kategoriji materijala "B". Rov je širine 0.60 m, dubine 0.8 m, duljine 244 m.</t>
  </si>
  <si>
    <t>Izrada novog rova za postojeće instalacije između slivnika (širina 60 cm)</t>
  </si>
  <si>
    <t>Iskop za izvedbu bočnog rasterećenja</t>
  </si>
  <si>
    <t>Podrazumijeva ručni iskop za polaganje nove PEHD cijevi na mjestu postojećih slivnika uz svu potrebnu zaštitu stabilnosti, odlaganje iskopanog i drugog materijala, utovar i odvoz viška materijala na odlagalište,  te čišćenje terena u zoni obuhvata. Iskop se vrši u kategoriji materijala "B", dimenzija: širine 0,8 m, dubine 0.8 m, duljine 1,4 m prema nasipu,</t>
  </si>
  <si>
    <t>Iskop novog rova za postojeće instalacije na mjestu slivnika (širina 60 cm)</t>
  </si>
  <si>
    <t>Podrazumijeva ručni iskop rova na mjestu slivnika i na mjestu postojećih kabela uz svu potrebnu zaštitu stabilnosti rova (razupiranje, odvodnja, zbijanje), odlaganje iskopanog i drugog materijala, utovar i odvoz viška materijala na odlagalište,  te čišćenje terena u zoni rova. Iskop rova se vrši u kategoriji materijala "B". Rov je širine 0.60 m, dubine 0.4 m, duljine 1 m.</t>
  </si>
  <si>
    <t>1.5.</t>
  </si>
  <si>
    <t>Izrada novog rova za postojeće instalacije na mjestu slivnika (širina 60 cm)</t>
  </si>
  <si>
    <t>1.5.1.</t>
  </si>
  <si>
    <t>1.5.2.</t>
  </si>
  <si>
    <t>1.5.3.</t>
  </si>
  <si>
    <t xml:space="preserve">- polaganje zaštitnih cijevi PEHD ɸ 160 mm </t>
  </si>
  <si>
    <t>Obračun po metru dužnom zaštitne cijevi</t>
  </si>
  <si>
    <t>1.5.4.</t>
  </si>
  <si>
    <t>1.5.5.</t>
  </si>
  <si>
    <t>1.5.6.</t>
  </si>
  <si>
    <t>1.5.7.</t>
  </si>
  <si>
    <t>1.5.8.</t>
  </si>
  <si>
    <t>- zatrpavanje rova mješavinom iskopanog materijala (60%) i kamenim materijalom granulacije 16/32 mm (40%) s nabijanjem u slojevima od 20 cm, u debljini od 25 cm</t>
  </si>
  <si>
    <t>1.5.9.</t>
  </si>
  <si>
    <t>1.6.</t>
  </si>
  <si>
    <t>Iskop za potrebe postavljanja tarpeznih kanalica na pokosu</t>
  </si>
  <si>
    <t>1.6.1.</t>
  </si>
  <si>
    <t>Podrazumijeva ručni iskop pokosa za postavljanje trapeznih kanalica, podrazumijeva odlaganje iskopanog i drugog materijala, utovar i odvoz viška materijala na odlagalište,  te čišćenje terena u zoni iskopa. Iskop se vrši u kategoriji materijala "B". Iskop je dimenzija: širine 0.60 m, dubine 0.4 m, duljine 6,0 m.</t>
  </si>
  <si>
    <t>Odvodnja</t>
  </si>
  <si>
    <t>Ugradnja trapeznih kanalica na pokosu</t>
  </si>
  <si>
    <t>(OTU II st. 3-04.9)</t>
  </si>
  <si>
    <t>Stavka obuhvaća nabavu, dobavu i ugradnju trapeznih kanalica u pokos. Kanalice se polažu na mršavog betona debljine 10 cm C8/10. Uljev i izljev u trapeznu kanalicu rade se monolitno na licu mjesta od betona klase C 40/45, a sve prema detaljima iz projekta. U nožici nasipa, za učvršćivanje kanalica i konstrukcije ispusta, izvodi se betonski prag. Stavkom je obuhvaćena ugradnja kanalica u pokos nasipa i izvedba izljeva oborinske vode na teren.
U jediničnu cijenu je uključena nabava doprema i po potrebi uskladištenje i ugradnja podložnog pijeska i betonskih kanalica, nabava i doprema betona za izvedbu uljeva i izvedbu ispusta na teren, ugradba podloge od pijeska i betona te sve drugo u skladu s projektom.
U jediničnu cijenu uključen je sav rad, materijal, pribor kao i prijevoz potreban za potpuno dovršenje ispusta.</t>
  </si>
  <si>
    <t>Obračun po metru dužnom ugrađenih kanalica</t>
  </si>
  <si>
    <t xml:space="preserve">2.2. </t>
  </si>
  <si>
    <t>Ugradnja spojne cijevi postojećeg slivnika i trapeznih kanalica</t>
  </si>
  <si>
    <t>Podrazumijeva svu nabavu, materijal i rad na zatrpavanju, izradi podloge cijevi, nabavu i dopremu PEHD cijevi promjera DN200, fazonskih komada za izvedbu priključka sa spojnim elementima, priključak, materijala i pribora, istovar, privremeno odlaganje, skladištenje, polaganje cijevi,  izradu otvora na slivniku, ugradnju, oblaganje betonom klase C 12/15  i spajanje sa padom min. 2% prema kanalicama.</t>
  </si>
  <si>
    <t>Obračun po metru dužnom ugrađene PEHD cijevi DN 200</t>
  </si>
  <si>
    <t>Podrazumijeva iskop rova na mjestu postojećih kabela uz svu potrebnu zaštitu stabilnosti rova (razupiranje, odvodnja, zbijanje), odlaganje iskopanog i drugog materijala, utovar i odvoz viška materijala na odlagalište,  te čišćenje terena u zoni rova. Iskop rova se vrši u kategoriji materijala "A". Rov je širine 0.90 m, dubine 0.8 m, duljine 17 m.</t>
  </si>
  <si>
    <t>Izrada novog rova za postojeće instalacije (širina 90 cm)</t>
  </si>
  <si>
    <t>Priprema podloge</t>
  </si>
  <si>
    <t xml:space="preserve">Ručni iskop za ravnanje površinskog sloja zemljanog materijala "C" kategorije ispod postojećih kabela u duljini 250 cm, dubini od 5 cm i širini od 100 cm. </t>
  </si>
  <si>
    <t>Obračun u kubičnim metrima stvarno iskopanog materijala</t>
  </si>
  <si>
    <t>1.1.2.</t>
  </si>
  <si>
    <t>Odvoz uklonjenog zemljanog materijala na deponiju.</t>
  </si>
  <si>
    <t>Obračun u kubičnim metrima stvarno odvezenog materijala</t>
  </si>
  <si>
    <t xml:space="preserve">Nabava, dobava i oblaganje postojećih kabela zaštitnim cijevima PEHD ɸ63 mm.
</t>
  </si>
  <si>
    <t>Obračun po metru dužnom zaštitne cijevi.</t>
  </si>
  <si>
    <t>Postavljanje sloja kamenog materijala oko postojećih kabela u zaštitnim cijevima</t>
  </si>
  <si>
    <t>Podrazumijeva ručno postavljanje lomljenog kamena granulacije 100-300 mm oko postojećih kabela uz maksimalan oprez kako se isti ne bi oštetili. Sloj se izvodi u obliku rampe u padu širine 1.0 m, najveće dubine 0.5 m i duljine 2.5 m.</t>
  </si>
  <si>
    <t>Obračun u kubičnim metrima stvarno postavljenog materijala</t>
  </si>
  <si>
    <t>Beton za završni sloj (mršavi beton)</t>
  </si>
  <si>
    <t>Izvodi se kao završni sloj za zaštitu kabela, razred čvrstoće C8/10. Sloj je debljine 10 cm, izvodi se u padu i služi za sprječavanje daljnjeg ispiranja materijala na mjestu kabelskog rova. Gornja površina mora pratiti pad terena, prema zadanim profilima. Uključena eventualno potrebna rubna oplata.</t>
  </si>
  <si>
    <t>Ručni iskop za ravnanje površinskog sloja zemljanog materijala "C" kategorije ispod postojećih kabela u duljini 250 cm, dubini od 5 cm i širini od 100 cm.</t>
  </si>
  <si>
    <t xml:space="preserve">Nabava, dobava i oblaganje postojećih kabela zaštitnim cijevima PEHD Φ63 mm.
</t>
  </si>
  <si>
    <t>Postavljanje sloja kamenog materijala oko postojećih kabela</t>
  </si>
  <si>
    <t>Podrazumijeva ručno postavljanje lomljenog kamena granulacije 100-500 mm oko postojećih kabela uz maksimalan oprez kako se isti ne bi oštetili.Sloj se izvodi u obliku rampe u padu širine 1.0 m, najveće dubine 0.55 m i duljine 2.5 m.</t>
  </si>
  <si>
    <t>Podrazumijeva ručni iskop rova na mjestu postojećih kabela uz svu potrebnu zaštitu stabilnosti rova (razupiranje, odvodnja, zbijanje), odlaganje iskopanog i drugog materijala, utovar i odvoz viška materijala na odlagalište,  te čišćenje terena u zoni rova. Iskop rova se vrši u kategoriji materijala "A". Rov je širine 0.60 m, dubine 0.8 m, duljine 9 m.</t>
  </si>
  <si>
    <t xml:space="preserve">- postavljanje Gall štitnika </t>
  </si>
  <si>
    <t>Priprema podloge - otkopavanje kabela</t>
  </si>
  <si>
    <t>Ručni iskop za ravnanje površinskog sloja zemljanog materijala "C" kategorije ispod postojećih kabela u duljini 250 cm, dubini od 60 cm i širini od 170 cm.</t>
  </si>
  <si>
    <t>Obračun u kubičnim metrima stvarno otkopanog materijala</t>
  </si>
  <si>
    <t xml:space="preserve">Nabava, dobava i oblaganje postojećih kabela zaštitnim cijevima PEHD Φ 63 mm.
</t>
  </si>
  <si>
    <t>Podrazumijeva ručno postavljanje lomljenog kamena granulacije 100-300 mm oko postojećih kabela uz maksimalan oprez kako se isti ne bi oštetili.Sloj se izvodi u obliku rampe u padu širine 1.7 m, najveće dubine 0.5 m i duljine 2.5 m.</t>
  </si>
  <si>
    <t>Ručni iskop zemljanog materijala "C" kategorije ispod postojećih kabela u dubini od 0.05 m i širini od 1 m, duljine 2.5 m.</t>
  </si>
  <si>
    <t>Ručni iskop zemljanog materijala "C" kategorije ispod postojećih kabela u dubini od 0.05 m i širini od 1 m, duljine 1.5 m.</t>
  </si>
  <si>
    <t xml:space="preserve">Nabava, dobava i oblaganje postojećih kabela zaštitnim cijevima PEHD 110 mm.
</t>
  </si>
  <si>
    <t>2</t>
  </si>
  <si>
    <t>Beton za zaštitu kabela (mršavi beton)</t>
  </si>
  <si>
    <t>Izvodi se kao sloj za zaštitu kabela, razred čvrstoće C8/10. Sloj je maksimalne debljine 25 cm, izvodi se u padu i služi za sprječavanje daljnjeg ispiranja materijala na mjestu kabelskog rova. Gornja površina mora pratiti pad terena, prema zadanim profilima. Uključena eventualno potrebna rubna oplata.</t>
  </si>
  <si>
    <t>Ručni iskop zemljanog materijala "C" kategorije ispod postojećih kabela u dubini od 0.1 m i širini od 1 m, duljine 0.75 m.</t>
  </si>
  <si>
    <t>Izvodi se kao sloj za zaštitu kabela, razred čvrstoće C8/10. Sloj je maksimalne debljine 30 cm, izvodi se u padu i služi za sprječavanje daljnjeg ispiranja materijala na mjestu kabelskog rova. Gornja površina mora pratiti pad terena, prema zadanim profilima. Uključena eventualno potrebna rubna oplata.</t>
  </si>
  <si>
    <t>Rad obuhvaća ručno otkopavanje postojećih kabela i uzemljivača koji su izbili na površinu, u širini od 0.2 m, dubini od 0.15 m i duljini od 10 m uz maksimalan oprez kako se isti ne bi oštetili.</t>
  </si>
  <si>
    <t>Obračun u kubičnim metrima stvarno otkopanog postojećeg kabela</t>
  </si>
  <si>
    <t>Podrazumijeva ručni iskop rova za instalacije uz svu potrebnu zaštitu stabilnosti rova (razupiranje, odvodnja, zbijanje), odlaganje iskopanog i drugog materijala, utovar i odvoz viška materijala na odlagalište,  te čišćenje terena u zoni rova. Iskop rova se vrši u kategoriji materijala "B". Rov je širine 0.55 m, dubine 0.8 m, duljine 10 m.</t>
  </si>
  <si>
    <t>- postavljanje Gall štitnik</t>
  </si>
  <si>
    <t>Obračun po kompletu uređeneog rova</t>
  </si>
  <si>
    <t>Sanacija kabelskih trasa unutar pojasa autoceste uslijed erozije nasipanog materijala na A1 Zagreb – Split – Dubrovnik i A10 Ploče – granica BiH</t>
  </si>
  <si>
    <r>
      <t>m</t>
    </r>
    <r>
      <rPr>
        <vertAlign val="superscript"/>
        <sz val="11"/>
        <rFont val="Calibri"/>
        <family val="2"/>
        <charset val="238"/>
        <scheme val="minor"/>
      </rPr>
      <t>3</t>
    </r>
  </si>
  <si>
    <t>PUO POJEZERJE, stup rasvjete br. 85</t>
  </si>
  <si>
    <t>3.</t>
  </si>
  <si>
    <t>ČCP ČARAPINE, STUP RASVJETE BR. 36, bankina</t>
  </si>
  <si>
    <t>ČCP ČARAPINE, STUP RASVJETE BR. 38, bankina</t>
  </si>
  <si>
    <t>4.</t>
  </si>
  <si>
    <t>5.</t>
  </si>
  <si>
    <t>6.</t>
  </si>
  <si>
    <t>7.</t>
  </si>
  <si>
    <t>8.</t>
  </si>
  <si>
    <t>9.</t>
  </si>
  <si>
    <t>10.</t>
  </si>
  <si>
    <t>11.</t>
  </si>
  <si>
    <t>A1 km 460+750 L/S, bankina</t>
  </si>
  <si>
    <t xml:space="preserve"> A1 km 457+000 D/S, bankina</t>
  </si>
  <si>
    <t>12.</t>
  </si>
  <si>
    <t xml:space="preserve"> A1 km 457+850 DS, bankina</t>
  </si>
  <si>
    <t>13.</t>
  </si>
  <si>
    <t>A1 km 460+979 DS, bankina</t>
  </si>
  <si>
    <t>14.</t>
  </si>
  <si>
    <t>15.</t>
  </si>
  <si>
    <t>A1 km 461+885 DS, bankina</t>
  </si>
  <si>
    <t>A1 km 461+950 D/S, bankina</t>
  </si>
  <si>
    <t>16.</t>
  </si>
  <si>
    <t>A1 km 470+450 D/S, bankina</t>
  </si>
  <si>
    <t>17.</t>
  </si>
  <si>
    <t>A10 L/S km 2+500</t>
  </si>
  <si>
    <t>A10 km 7+900 L/S, bankina</t>
  </si>
  <si>
    <t>A1 km 475+100 L/S, bankina</t>
  </si>
  <si>
    <t>A1 PUO Dusina km 469+500 i km 469+520 D/S (ORE4)</t>
  </si>
  <si>
    <t xml:space="preserve"> A1 km 464+500 L/S, bankina</t>
  </si>
  <si>
    <t>A1 km 461+400 L/S bankina</t>
  </si>
  <si>
    <t>A1 km 460+979, bankina</t>
  </si>
  <si>
    <t>REKAPITULACIJA</t>
  </si>
  <si>
    <t>SVEUKUPNO:</t>
  </si>
  <si>
    <t>A1 km 464+500 L/S, bankina</t>
  </si>
  <si>
    <t>A1 km 457+000 D/S, bankina</t>
  </si>
  <si>
    <t>A1 km 457+850 DS, bankina</t>
  </si>
  <si>
    <t>OPĆE UVJETI</t>
  </si>
  <si>
    <t xml:space="preserve">SANACIJA KABELSKIH TRASA UNUTAR POJASA AUTOCESTE USLIJED EROZIJE NASIPANOG MATERIJALA NA A1 I A10, TJO VRGORAC       </t>
  </si>
  <si>
    <t>Stavka obuhvaća zatrpavanje donjeg otvora "lim" kanalice zemljanim materijalom.</t>
  </si>
  <si>
    <t>U __________, _______2021.</t>
  </si>
  <si>
    <t>Za Ponuditelja:</t>
  </si>
  <si>
    <t>(odgovorna osoba ponuditelja)</t>
  </si>
  <si>
    <t>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</si>
</sst>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kn&quot;_-;\-* #,##0.00\ &quot;kn&quot;_-;_-* &quot;-&quot;??\ &quot;kn&quot;_-;_-@_-"/>
    <numFmt numFmtId="43" formatCode="_-* #,##0.00\ _k_n_-;\-* #,##0.00\ _k_n_-;_-* &quot;-&quot;??\ _k_n_-;_-@_-"/>
    <numFmt numFmtId="164" formatCode="_-* #,##0.00_-;\-* #,##0.00_-;_-* &quot;-&quot;??_-;_-@_-"/>
    <numFmt numFmtId="165" formatCode="_(&quot;$&quot;* #,##0.00_);_(&quot;$&quot;* \(#,##0.00\);_(&quot;$&quot;* &quot;-&quot;??_);_(@_)"/>
    <numFmt numFmtId="166" formatCode="_(* #,##0.00_);_(* \(#,##0.00\);_(* &quot;-&quot;??_);_(@_)"/>
    <numFmt numFmtId="167" formatCode="_-* #,##0\ _$_-;\-* #,##0\ _$_-;_-* &quot;-&quot;\ _$_-;_-@_-"/>
    <numFmt numFmtId="168" formatCode="_-* #,##0.00\ [$€-1]_-;\-* #,##0.00\ [$€-1]_-;_-* &quot;-&quot;??\ [$€-1]_-"/>
    <numFmt numFmtId="169" formatCode="@\ &quot;*&quot;"/>
    <numFmt numFmtId="170" formatCode="#,##0.00_ ;\-#,##0.00,"/>
  </numFmts>
  <fonts count="68">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Arial"/>
      <family val="2"/>
      <charset val="238"/>
    </font>
    <font>
      <sz val="10"/>
      <name val="Arial"/>
      <family val="2"/>
      <charset val="238"/>
    </font>
    <font>
      <sz val="11"/>
      <name val="Arial CE"/>
      <charset val="238"/>
    </font>
    <font>
      <b/>
      <sz val="10"/>
      <name val="Arial"/>
      <family val="2"/>
    </font>
    <font>
      <sz val="11"/>
      <color indexed="8"/>
      <name val="Calibri"/>
      <family val="2"/>
      <charset val="238"/>
    </font>
    <font>
      <sz val="11"/>
      <color indexed="9"/>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2"/>
      <name val="HRHelvetica"/>
    </font>
    <font>
      <b/>
      <sz val="11"/>
      <color indexed="8"/>
      <name val="Calibri"/>
      <family val="2"/>
      <charset val="238"/>
    </font>
    <font>
      <b/>
      <sz val="12"/>
      <name val="Arial"/>
      <family val="2"/>
      <charset val="238"/>
    </font>
    <font>
      <sz val="10"/>
      <name val="Arial"/>
      <family val="2"/>
    </font>
    <font>
      <sz val="10"/>
      <name val="Arial"/>
      <family val="2"/>
      <charset val="238"/>
    </font>
    <font>
      <sz val="10"/>
      <name val="Helv"/>
      <charset val="238"/>
    </font>
    <font>
      <sz val="10"/>
      <name val="Helv"/>
      <charset val="204"/>
    </font>
    <font>
      <sz val="10"/>
      <name val="Arial"/>
      <family val="2"/>
      <charset val="238"/>
    </font>
    <font>
      <sz val="10"/>
      <name val="Arial"/>
      <family val="2"/>
      <charset val="238"/>
    </font>
    <font>
      <sz val="10"/>
      <name val="Helv"/>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1"/>
      <name val="Arial CE"/>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8"/>
      <name val="Calibri"/>
      <family val="2"/>
    </font>
    <font>
      <sz val="11"/>
      <color indexed="17"/>
      <name val="Calibri"/>
      <family val="2"/>
    </font>
    <font>
      <b/>
      <u/>
      <sz val="10"/>
      <name val="Arial"/>
      <family val="2"/>
    </font>
    <font>
      <b/>
      <sz val="11"/>
      <color indexed="63"/>
      <name val="Calibri"/>
      <family val="2"/>
    </font>
    <font>
      <b/>
      <sz val="18"/>
      <color indexed="56"/>
      <name val="Cambria"/>
      <family val="2"/>
    </font>
    <font>
      <sz val="11"/>
      <color indexed="10"/>
      <name val="Calibri"/>
      <family val="2"/>
    </font>
    <font>
      <sz val="10"/>
      <name val="Helv"/>
    </font>
    <font>
      <sz val="9"/>
      <name val="Arial"/>
      <family val="2"/>
      <charset val="238"/>
    </font>
    <font>
      <b/>
      <sz val="9"/>
      <name val="Arial"/>
      <family val="2"/>
      <charset val="238"/>
    </font>
    <font>
      <sz val="11"/>
      <name val="Arial"/>
      <family val="2"/>
      <charset val="238"/>
    </font>
    <font>
      <sz val="11"/>
      <color theme="1"/>
      <name val="Calibri"/>
      <family val="2"/>
      <charset val="238"/>
      <scheme val="minor"/>
    </font>
    <font>
      <sz val="11"/>
      <color rgb="FF9C0006"/>
      <name val="Calibri"/>
      <family val="2"/>
      <charset val="238"/>
      <scheme val="minor"/>
    </font>
    <font>
      <sz val="11"/>
      <color indexed="20"/>
      <name val="Calibri"/>
      <family val="2"/>
      <charset val="238"/>
    </font>
    <font>
      <sz val="11"/>
      <color indexed="17"/>
      <name val="Calibri"/>
      <family val="2"/>
      <charset val="238"/>
    </font>
    <font>
      <b/>
      <sz val="11"/>
      <color indexed="63"/>
      <name val="Calibri"/>
      <family val="2"/>
      <charset val="238"/>
    </font>
    <font>
      <sz val="11"/>
      <color indexed="10"/>
      <name val="Calibri"/>
      <family val="2"/>
      <charset val="238"/>
    </font>
    <font>
      <b/>
      <sz val="18"/>
      <color indexed="56"/>
      <name val="Cambria"/>
      <family val="2"/>
      <charset val="238"/>
    </font>
    <font>
      <sz val="11"/>
      <name val="Arial CE"/>
      <family val="2"/>
      <charset val="238"/>
    </font>
    <font>
      <sz val="10"/>
      <name val="Tahoma"/>
      <family val="2"/>
      <charset val="238"/>
    </font>
    <font>
      <sz val="11"/>
      <color theme="1"/>
      <name val="Calibri"/>
      <family val="2"/>
      <scheme val="minor"/>
    </font>
    <font>
      <b/>
      <sz val="11"/>
      <name val="Calibri"/>
      <family val="2"/>
      <charset val="238"/>
      <scheme val="minor"/>
    </font>
    <font>
      <sz val="11"/>
      <name val="Calibri"/>
      <family val="2"/>
      <charset val="238"/>
      <scheme val="minor"/>
    </font>
    <font>
      <b/>
      <sz val="11"/>
      <color indexed="9"/>
      <name val="Calibri"/>
      <family val="2"/>
      <charset val="238"/>
      <scheme val="minor"/>
    </font>
    <font>
      <sz val="11"/>
      <color indexed="9"/>
      <name val="Calibri"/>
      <family val="2"/>
      <charset val="238"/>
      <scheme val="minor"/>
    </font>
    <font>
      <vertAlign val="superscript"/>
      <sz val="11"/>
      <name val="Calibri"/>
      <family val="2"/>
      <charset val="23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gray0625"/>
    </fill>
    <fill>
      <patternFill patternType="solid">
        <fgColor indexed="43"/>
      </patternFill>
    </fill>
    <fill>
      <patternFill patternType="solid">
        <fgColor indexed="27"/>
        <bgColor indexed="41"/>
      </patternFill>
    </fill>
    <fill>
      <patternFill patternType="solid">
        <fgColor indexed="55"/>
        <bgColor indexed="8"/>
      </patternFill>
    </fill>
    <fill>
      <patternFill patternType="solid">
        <fgColor rgb="FFFFC7CE"/>
      </patternFill>
    </fill>
    <fill>
      <patternFill patternType="solid">
        <fgColor theme="0" tint="-0.249977111117893"/>
        <bgColor indexed="64"/>
      </patternFill>
    </fill>
    <fill>
      <patternFill patternType="solid">
        <fgColor theme="8" tint="0.59999389629810485"/>
        <bgColor indexed="65"/>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2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hair">
        <color indexed="64"/>
      </top>
      <bottom style="hair">
        <color indexed="64"/>
      </bottom>
      <diagonal/>
    </border>
    <border>
      <left/>
      <right/>
      <top style="thin">
        <color indexed="62"/>
      </top>
      <bottom style="double">
        <color indexed="62"/>
      </bottom>
      <diagonal/>
    </border>
    <border>
      <left/>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08">
    <xf numFmtId="0" fontId="0" fillId="0" borderId="0"/>
    <xf numFmtId="0" fontId="26" fillId="0" borderId="0"/>
    <xf numFmtId="0" fontId="9" fillId="2" borderId="0" applyNumberFormat="0" applyBorder="0" applyAlignment="0" applyProtection="0"/>
    <xf numFmtId="0" fontId="30" fillId="2" borderId="0" applyNumberFormat="0" applyBorder="0" applyAlignment="0" applyProtection="0"/>
    <xf numFmtId="0" fontId="9" fillId="3" borderId="0" applyNumberFormat="0" applyBorder="0" applyAlignment="0" applyProtection="0"/>
    <xf numFmtId="0" fontId="30" fillId="3" borderId="0" applyNumberFormat="0" applyBorder="0" applyAlignment="0" applyProtection="0"/>
    <xf numFmtId="0" fontId="9" fillId="4" borderId="0" applyNumberFormat="0" applyBorder="0" applyAlignment="0" applyProtection="0"/>
    <xf numFmtId="0" fontId="30" fillId="4" borderId="0" applyNumberFormat="0" applyBorder="0" applyAlignment="0" applyProtection="0"/>
    <xf numFmtId="0" fontId="9" fillId="5" borderId="0" applyNumberFormat="0" applyBorder="0" applyAlignment="0" applyProtection="0"/>
    <xf numFmtId="0" fontId="30" fillId="5" borderId="0" applyNumberFormat="0" applyBorder="0" applyAlignment="0" applyProtection="0"/>
    <xf numFmtId="0" fontId="9" fillId="6" borderId="0" applyNumberFormat="0" applyBorder="0" applyAlignment="0" applyProtection="0"/>
    <xf numFmtId="0" fontId="30" fillId="6" borderId="0" applyNumberFormat="0" applyBorder="0" applyAlignment="0" applyProtection="0"/>
    <xf numFmtId="0" fontId="9" fillId="7" borderId="0" applyNumberFormat="0" applyBorder="0" applyAlignment="0" applyProtection="0"/>
    <xf numFmtId="0" fontId="30" fillId="7" borderId="0" applyNumberFormat="0" applyBorder="0" applyAlignment="0" applyProtection="0"/>
    <xf numFmtId="0" fontId="9" fillId="8" borderId="0" applyNumberFormat="0" applyBorder="0" applyAlignment="0" applyProtection="0"/>
    <xf numFmtId="0" fontId="30" fillId="8" borderId="0" applyNumberFormat="0" applyBorder="0" applyAlignment="0" applyProtection="0"/>
    <xf numFmtId="0" fontId="9" fillId="9" borderId="0" applyNumberFormat="0" applyBorder="0" applyAlignment="0" applyProtection="0"/>
    <xf numFmtId="0" fontId="30" fillId="9" borderId="0" applyNumberFormat="0" applyBorder="0" applyAlignment="0" applyProtection="0"/>
    <xf numFmtId="0" fontId="9" fillId="10" borderId="0" applyNumberFormat="0" applyBorder="0" applyAlignment="0" applyProtection="0"/>
    <xf numFmtId="0" fontId="30" fillId="10" borderId="0" applyNumberFormat="0" applyBorder="0" applyAlignment="0" applyProtection="0"/>
    <xf numFmtId="0" fontId="9" fillId="5" borderId="0" applyNumberFormat="0" applyBorder="0" applyAlignment="0" applyProtection="0"/>
    <xf numFmtId="0" fontId="30" fillId="5" borderId="0" applyNumberFormat="0" applyBorder="0" applyAlignment="0" applyProtection="0"/>
    <xf numFmtId="0" fontId="9" fillId="8" borderId="0" applyNumberFormat="0" applyBorder="0" applyAlignment="0" applyProtection="0"/>
    <xf numFmtId="0" fontId="30" fillId="8" borderId="0" applyNumberFormat="0" applyBorder="0" applyAlignment="0" applyProtection="0"/>
    <xf numFmtId="0" fontId="9" fillId="11" borderId="0" applyNumberFormat="0" applyBorder="0" applyAlignment="0" applyProtection="0"/>
    <xf numFmtId="0" fontId="30" fillId="11" borderId="0" applyNumberFormat="0" applyBorder="0" applyAlignment="0" applyProtection="0"/>
    <xf numFmtId="0" fontId="10" fillId="12" borderId="0" applyNumberFormat="0" applyBorder="0" applyAlignment="0" applyProtection="0"/>
    <xf numFmtId="0" fontId="31" fillId="12" borderId="0" applyNumberFormat="0" applyBorder="0" applyAlignment="0" applyProtection="0"/>
    <xf numFmtId="0" fontId="10" fillId="9" borderId="0" applyNumberFormat="0" applyBorder="0" applyAlignment="0" applyProtection="0"/>
    <xf numFmtId="0" fontId="31" fillId="9" borderId="0" applyNumberFormat="0" applyBorder="0" applyAlignment="0" applyProtection="0"/>
    <xf numFmtId="0" fontId="10" fillId="10" borderId="0" applyNumberFormat="0" applyBorder="0" applyAlignment="0" applyProtection="0"/>
    <xf numFmtId="0" fontId="31" fillId="10" borderId="0" applyNumberFormat="0" applyBorder="0" applyAlignment="0" applyProtection="0"/>
    <xf numFmtId="0" fontId="10" fillId="13" borderId="0" applyNumberFormat="0" applyBorder="0" applyAlignment="0" applyProtection="0"/>
    <xf numFmtId="0" fontId="31" fillId="13" borderId="0" applyNumberFormat="0" applyBorder="0" applyAlignment="0" applyProtection="0"/>
    <xf numFmtId="0" fontId="10" fillId="14" borderId="0" applyNumberFormat="0" applyBorder="0" applyAlignment="0" applyProtection="0"/>
    <xf numFmtId="0" fontId="31" fillId="14" borderId="0" applyNumberFormat="0" applyBorder="0" applyAlignment="0" applyProtection="0"/>
    <xf numFmtId="0" fontId="10" fillId="15" borderId="0" applyNumberFormat="0" applyBorder="0" applyAlignment="0" applyProtection="0"/>
    <xf numFmtId="0" fontId="31" fillId="15" borderId="0" applyNumberFormat="0" applyBorder="0" applyAlignment="0" applyProtection="0"/>
    <xf numFmtId="0" fontId="10" fillId="16" borderId="0" applyNumberFormat="0" applyBorder="0" applyAlignment="0" applyProtection="0"/>
    <xf numFmtId="0" fontId="31" fillId="16" borderId="0" applyNumberFormat="0" applyBorder="0" applyAlignment="0" applyProtection="0"/>
    <xf numFmtId="0" fontId="10" fillId="17" borderId="0" applyNumberFormat="0" applyBorder="0" applyAlignment="0" applyProtection="0"/>
    <xf numFmtId="0" fontId="31" fillId="17" borderId="0" applyNumberFormat="0" applyBorder="0" applyAlignment="0" applyProtection="0"/>
    <xf numFmtId="0" fontId="10" fillId="18" borderId="0" applyNumberFormat="0" applyBorder="0" applyAlignment="0" applyProtection="0"/>
    <xf numFmtId="0" fontId="31" fillId="18" borderId="0" applyNumberFormat="0" applyBorder="0" applyAlignment="0" applyProtection="0"/>
    <xf numFmtId="0" fontId="10" fillId="13" borderId="0" applyNumberFormat="0" applyBorder="0" applyAlignment="0" applyProtection="0"/>
    <xf numFmtId="0" fontId="31" fillId="13" borderId="0" applyNumberFormat="0" applyBorder="0" applyAlignment="0" applyProtection="0"/>
    <xf numFmtId="0" fontId="10" fillId="14" borderId="0" applyNumberFormat="0" applyBorder="0" applyAlignment="0" applyProtection="0"/>
    <xf numFmtId="0" fontId="31" fillId="14" borderId="0" applyNumberFormat="0" applyBorder="0" applyAlignment="0" applyProtection="0"/>
    <xf numFmtId="0" fontId="10" fillId="19" borderId="0" applyNumberFormat="0" applyBorder="0" applyAlignment="0" applyProtection="0"/>
    <xf numFmtId="0" fontId="31" fillId="19" borderId="0" applyNumberFormat="0" applyBorder="0" applyAlignment="0" applyProtection="0"/>
    <xf numFmtId="0" fontId="32" fillId="3" borderId="0" applyNumberFormat="0" applyBorder="0" applyAlignment="0" applyProtection="0"/>
    <xf numFmtId="0" fontId="23" fillId="20" borderId="1" applyNumberFormat="0" applyFont="0" applyAlignment="0" applyProtection="0"/>
    <xf numFmtId="0" fontId="11" fillId="21" borderId="2" applyNumberFormat="0" applyAlignment="0" applyProtection="0"/>
    <xf numFmtId="0" fontId="33" fillId="21" borderId="2" applyNumberFormat="0" applyAlignment="0" applyProtection="0"/>
    <xf numFmtId="0" fontId="12" fillId="22" borderId="3" applyNumberFormat="0" applyAlignment="0" applyProtection="0"/>
    <xf numFmtId="0" fontId="34" fillId="22" borderId="3" applyNumberFormat="0" applyAlignment="0" applyProtection="0"/>
    <xf numFmtId="166" fontId="4" fillId="0" borderId="0" applyFont="0" applyFill="0" applyBorder="0" applyAlignment="0" applyProtection="0"/>
    <xf numFmtId="164" fontId="7" fillId="0" borderId="0" applyFont="0" applyFill="0" applyBorder="0" applyAlignment="0" applyProtection="0"/>
    <xf numFmtId="164" fontId="35" fillId="0" borderId="0" applyFont="0" applyFill="0" applyBorder="0" applyAlignment="0" applyProtection="0"/>
    <xf numFmtId="166" fontId="24" fillId="0" borderId="0" applyFont="0" applyFill="0" applyBorder="0" applyAlignment="0" applyProtection="0"/>
    <xf numFmtId="166" fontId="6" fillId="0" borderId="0" applyFont="0" applyFill="0" applyBorder="0" applyAlignment="0" applyProtection="0"/>
    <xf numFmtId="166" fontId="27" fillId="0" borderId="0" applyFont="0" applyFill="0" applyBorder="0" applyAlignment="0" applyProtection="0"/>
    <xf numFmtId="0" fontId="44" fillId="4" borderId="0" applyNumberFormat="0" applyBorder="0" applyAlignment="0" applyProtection="0"/>
    <xf numFmtId="168" fontId="7" fillId="0" borderId="0" applyFont="0" applyFill="0" applyBorder="0" applyAlignment="0" applyProtection="0"/>
    <xf numFmtId="0" fontId="13" fillId="0" borderId="0" applyNumberFormat="0" applyFill="0" applyBorder="0" applyAlignment="0" applyProtection="0"/>
    <xf numFmtId="0" fontId="36" fillId="0" borderId="0" applyNumberFormat="0" applyFill="0" applyBorder="0" applyAlignment="0" applyProtection="0"/>
    <xf numFmtId="0" fontId="44" fillId="4" borderId="0" applyNumberFormat="0" applyBorder="0" applyAlignment="0" applyProtection="0"/>
    <xf numFmtId="0" fontId="14" fillId="0" borderId="4" applyNumberFormat="0" applyFill="0" applyAlignment="0" applyProtection="0"/>
    <xf numFmtId="0" fontId="37" fillId="0" borderId="4" applyNumberFormat="0" applyFill="0" applyAlignment="0" applyProtection="0"/>
    <xf numFmtId="0" fontId="15" fillId="0" borderId="5" applyNumberFormat="0" applyFill="0" applyAlignment="0" applyProtection="0"/>
    <xf numFmtId="0" fontId="38" fillId="0" borderId="5" applyNumberFormat="0" applyFill="0" applyAlignment="0" applyProtection="0"/>
    <xf numFmtId="0" fontId="16" fillId="0" borderId="6" applyNumberFormat="0" applyFill="0" applyAlignment="0" applyProtection="0"/>
    <xf numFmtId="0" fontId="39" fillId="0" borderId="6" applyNumberFormat="0" applyFill="0" applyAlignment="0" applyProtection="0"/>
    <xf numFmtId="0" fontId="16" fillId="0" borderId="0" applyNumberFormat="0" applyFill="0" applyBorder="0" applyAlignment="0" applyProtection="0"/>
    <xf numFmtId="0" fontId="39" fillId="0" borderId="0" applyNumberFormat="0" applyFill="0" applyBorder="0" applyAlignment="0" applyProtection="0"/>
    <xf numFmtId="0" fontId="17" fillId="7" borderId="2" applyNumberFormat="0" applyAlignment="0" applyProtection="0"/>
    <xf numFmtId="0" fontId="40" fillId="7" borderId="2" applyNumberFormat="0" applyAlignment="0" applyProtection="0"/>
    <xf numFmtId="0" fontId="46" fillId="21" borderId="7" applyNumberFormat="0" applyAlignment="0" applyProtection="0"/>
    <xf numFmtId="0" fontId="18" fillId="0" borderId="8" applyNumberFormat="0" applyFill="0" applyAlignment="0" applyProtection="0"/>
    <xf numFmtId="0" fontId="41" fillId="0" borderId="8" applyNumberFormat="0" applyFill="0" applyAlignment="0" applyProtection="0"/>
    <xf numFmtId="169" fontId="45" fillId="23" borderId="9">
      <alignment horizontal="left" vertical="center"/>
    </xf>
    <xf numFmtId="0" fontId="19" fillId="24" borderId="0" applyNumberFormat="0" applyBorder="0" applyAlignment="0" applyProtection="0"/>
    <xf numFmtId="0" fontId="42" fillId="24" borderId="0" applyNumberFormat="0" applyBorder="0" applyAlignment="0" applyProtection="0"/>
    <xf numFmtId="0" fontId="7" fillId="0" borderId="0"/>
    <xf numFmtId="0" fontId="6" fillId="0" borderId="0"/>
    <xf numFmtId="0" fontId="35" fillId="0" borderId="0"/>
    <xf numFmtId="0" fontId="6" fillId="0" borderId="0"/>
    <xf numFmtId="0" fontId="4" fillId="0" borderId="0"/>
    <xf numFmtId="0" fontId="4" fillId="0" borderId="0"/>
    <xf numFmtId="0" fontId="6" fillId="0" borderId="0"/>
    <xf numFmtId="0" fontId="4" fillId="0" borderId="0"/>
    <xf numFmtId="0" fontId="23" fillId="20" borderId="1" applyNumberFormat="0" applyFont="0" applyAlignment="0" applyProtection="0"/>
    <xf numFmtId="0" fontId="6" fillId="0" borderId="0"/>
    <xf numFmtId="0" fontId="4" fillId="0" borderId="0"/>
    <xf numFmtId="0" fontId="20" fillId="0" borderId="0"/>
    <xf numFmtId="0" fontId="6" fillId="0" borderId="0"/>
    <xf numFmtId="0" fontId="28" fillId="0" borderId="0"/>
    <xf numFmtId="0" fontId="4" fillId="0" borderId="0"/>
    <xf numFmtId="0" fontId="7" fillId="0" borderId="0"/>
    <xf numFmtId="0" fontId="35" fillId="0" borderId="0"/>
    <xf numFmtId="0" fontId="53" fillId="0" borderId="0"/>
    <xf numFmtId="0" fontId="6" fillId="0" borderId="0"/>
    <xf numFmtId="0" fontId="53" fillId="0" borderId="0"/>
    <xf numFmtId="0" fontId="46" fillId="21" borderId="7" applyNumberFormat="0" applyAlignment="0" applyProtection="0"/>
    <xf numFmtId="9" fontId="7" fillId="0" borderId="0" applyFont="0" applyFill="0" applyBorder="0" applyAlignment="0" applyProtection="0"/>
    <xf numFmtId="0" fontId="25" fillId="0" borderId="0"/>
    <xf numFmtId="0" fontId="25" fillId="0" borderId="0"/>
    <xf numFmtId="0" fontId="29" fillId="0" borderId="0"/>
    <xf numFmtId="0" fontId="49" fillId="0" borderId="0"/>
    <xf numFmtId="0" fontId="48" fillId="0" borderId="0" applyNumberFormat="0" applyFill="0" applyBorder="0" applyAlignment="0" applyProtection="0"/>
    <xf numFmtId="0" fontId="47" fillId="0" borderId="0" applyNumberFormat="0" applyFill="0" applyBorder="0" applyAlignment="0" applyProtection="0"/>
    <xf numFmtId="0" fontId="21" fillId="0" borderId="10" applyNumberFormat="0" applyFill="0" applyAlignment="0" applyProtection="0"/>
    <xf numFmtId="0" fontId="43" fillId="0" borderId="10" applyNumberFormat="0" applyFill="0" applyAlignment="0" applyProtection="0"/>
    <xf numFmtId="167" fontId="5" fillId="25" borderId="11">
      <alignment vertical="center"/>
    </xf>
    <xf numFmtId="167" fontId="8" fillId="25" borderId="11">
      <alignment vertical="center"/>
    </xf>
    <xf numFmtId="0" fontId="48" fillId="0" borderId="0" applyNumberFormat="0" applyFill="0" applyBorder="0" applyAlignment="0" applyProtection="0"/>
    <xf numFmtId="166" fontId="6" fillId="0" borderId="0" applyFont="0" applyFill="0" applyBorder="0" applyAlignment="0" applyProtection="0"/>
    <xf numFmtId="164" fontId="7" fillId="0" borderId="0" applyFont="0" applyFill="0" applyBorder="0" applyAlignment="0" applyProtection="0"/>
    <xf numFmtId="166" fontId="28" fillId="0" borderId="0" applyFont="0" applyFill="0" applyBorder="0" applyAlignment="0" applyProtection="0"/>
    <xf numFmtId="166" fontId="4" fillId="0" borderId="0" applyFont="0" applyFill="0" applyBorder="0" applyAlignment="0" applyProtection="0"/>
    <xf numFmtId="164" fontId="6" fillId="0" borderId="0" applyFont="0" applyFill="0" applyBorder="0" applyAlignment="0" applyProtection="0"/>
    <xf numFmtId="164" fontId="28" fillId="0" borderId="0" applyFont="0" applyFill="0" applyBorder="0" applyAlignment="0" applyProtection="0"/>
    <xf numFmtId="164" fontId="7" fillId="0" borderId="0" applyFont="0" applyFill="0" applyBorder="0" applyAlignment="0" applyProtection="0"/>
    <xf numFmtId="164" fontId="35" fillId="0" borderId="0" applyFont="0" applyFill="0" applyBorder="0" applyAlignment="0" applyProtection="0"/>
    <xf numFmtId="0" fontId="54" fillId="27" borderId="0" applyNumberFormat="0" applyBorder="0" applyAlignment="0" applyProtection="0"/>
    <xf numFmtId="0" fontId="3"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3" fillId="29"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55" fillId="3" borderId="0" applyNumberFormat="0" applyBorder="0" applyAlignment="0" applyProtection="0"/>
    <xf numFmtId="0" fontId="55" fillId="3" borderId="0" applyNumberFormat="0" applyBorder="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11" fillId="21" borderId="2" applyNumberFormat="0" applyAlignment="0" applyProtection="0"/>
    <xf numFmtId="0" fontId="11" fillId="21" borderId="2" applyNumberFormat="0" applyAlignment="0" applyProtection="0"/>
    <xf numFmtId="0" fontId="12" fillId="22" borderId="3" applyNumberFormat="0" applyAlignment="0" applyProtection="0"/>
    <xf numFmtId="0" fontId="12" fillId="22" borderId="3" applyNumberFormat="0" applyAlignment="0" applyProtection="0"/>
    <xf numFmtId="43" fontId="3" fillId="0" borderId="0" applyFont="0" applyFill="0" applyBorder="0" applyAlignment="0" applyProtection="0"/>
    <xf numFmtId="164" fontId="60" fillId="0" borderId="0" applyFont="0" applyFill="0" applyBorder="0" applyAlignment="0" applyProtection="0"/>
    <xf numFmtId="164" fontId="6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44" fontId="4" fillId="0" borderId="0" applyFont="0" applyFill="0" applyBorder="0" applyAlignment="0" applyProtection="0"/>
    <xf numFmtId="0" fontId="56" fillId="4"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6" fillId="4" borderId="0" applyNumberFormat="0" applyBorder="0" applyAlignment="0" applyProtection="0"/>
    <xf numFmtId="0" fontId="56" fillId="4" borderId="0" applyNumberFormat="0" applyBorder="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7" borderId="2" applyNumberFormat="0" applyAlignment="0" applyProtection="0"/>
    <xf numFmtId="0" fontId="17" fillId="7" borderId="2" applyNumberFormat="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57" fillId="21" borderId="7" applyNumberFormat="0" applyAlignment="0" applyProtection="0"/>
    <xf numFmtId="0" fontId="11" fillId="21" borderId="2" applyNumberFormat="0" applyAlignment="0" applyProtection="0"/>
    <xf numFmtId="0" fontId="18" fillId="0" borderId="8" applyNumberFormat="0" applyFill="0" applyAlignment="0" applyProtection="0"/>
    <xf numFmtId="0" fontId="18" fillId="0" borderId="8" applyNumberFormat="0" applyFill="0" applyAlignment="0" applyProtection="0"/>
    <xf numFmtId="0" fontId="55" fillId="3" borderId="0" applyNumberFormat="0" applyBorder="0" applyAlignment="0" applyProtection="0"/>
    <xf numFmtId="169" fontId="45" fillId="23" borderId="9">
      <alignment horizontal="left" vertical="center"/>
    </xf>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60" fillId="0" borderId="0"/>
    <xf numFmtId="0" fontId="60" fillId="0" borderId="0"/>
    <xf numFmtId="0" fontId="23" fillId="0" borderId="0"/>
    <xf numFmtId="0" fontId="7" fillId="0" borderId="0"/>
    <xf numFmtId="0" fontId="3" fillId="0" borderId="0"/>
    <xf numFmtId="0" fontId="4" fillId="0" borderId="0"/>
    <xf numFmtId="0" fontId="9" fillId="0" borderId="0"/>
    <xf numFmtId="0" fontId="3" fillId="0" borderId="0"/>
    <xf numFmtId="0" fontId="3" fillId="0" borderId="0"/>
    <xf numFmtId="0" fontId="4" fillId="0" borderId="0"/>
    <xf numFmtId="0" fontId="4" fillId="0" borderId="0"/>
    <xf numFmtId="0" fontId="4" fillId="0" borderId="0"/>
    <xf numFmtId="0" fontId="61" fillId="0" borderId="0"/>
    <xf numFmtId="0" fontId="61" fillId="0" borderId="0"/>
    <xf numFmtId="0" fontId="4" fillId="0" borderId="0"/>
    <xf numFmtId="0" fontId="60" fillId="0" borderId="0"/>
    <xf numFmtId="0" fontId="60" fillId="0" borderId="0"/>
    <xf numFmtId="0" fontId="4" fillId="0" borderId="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23" fillId="20" borderId="1" applyNumberFormat="0" applyFont="0" applyAlignment="0" applyProtection="0"/>
    <xf numFmtId="0" fontId="4" fillId="0" borderId="0"/>
    <xf numFmtId="0" fontId="60" fillId="0" borderId="0"/>
    <xf numFmtId="0" fontId="3" fillId="0" borderId="0"/>
    <xf numFmtId="0" fontId="3" fillId="0" borderId="0"/>
    <xf numFmtId="0" fontId="9" fillId="0" borderId="0"/>
    <xf numFmtId="0" fontId="4" fillId="0" borderId="0"/>
    <xf numFmtId="0" fontId="4" fillId="0" borderId="0"/>
    <xf numFmtId="0" fontId="4" fillId="0" borderId="0"/>
    <xf numFmtId="0" fontId="4" fillId="0" borderId="0"/>
    <xf numFmtId="0" fontId="62" fillId="0" borderId="0"/>
    <xf numFmtId="0" fontId="4" fillId="0" borderId="0"/>
    <xf numFmtId="0" fontId="57" fillId="21" borderId="7" applyNumberFormat="0" applyAlignment="0" applyProtection="0"/>
    <xf numFmtId="0" fontId="57" fillId="21" borderId="7" applyNumberFormat="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 fillId="0" borderId="8" applyNumberFormat="0" applyFill="0" applyAlignment="0" applyProtection="0"/>
    <xf numFmtId="0" fontId="12" fillId="22" borderId="3" applyNumberFormat="0" applyAlignment="0" applyProtection="0"/>
    <xf numFmtId="0" fontId="26" fillId="0" borderId="0"/>
    <xf numFmtId="0" fontId="25" fillId="0" borderId="0"/>
    <xf numFmtId="0" fontId="26" fillId="0" borderId="0"/>
    <xf numFmtId="0" fontId="13"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21" fillId="0" borderId="10" applyNumberFormat="0" applyFill="0" applyAlignment="0" applyProtection="0"/>
    <xf numFmtId="0" fontId="21" fillId="0" borderId="10" applyNumberFormat="0" applyFill="0" applyAlignment="0" applyProtection="0"/>
    <xf numFmtId="0" fontId="21" fillId="0" borderId="10" applyNumberFormat="0" applyFill="0" applyAlignment="0" applyProtection="0"/>
    <xf numFmtId="170" fontId="5" fillId="25" borderId="11">
      <alignment vertical="center"/>
    </xf>
    <xf numFmtId="167" fontId="5" fillId="25" borderId="11">
      <alignment vertical="center"/>
    </xf>
    <xf numFmtId="0" fontId="17" fillId="7" borderId="2"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2" fillId="0" borderId="0">
      <protection locked="0"/>
    </xf>
    <xf numFmtId="166" fontId="4" fillId="0" borderId="0" applyFont="0" applyFill="0" applyBorder="0" applyAlignment="0" applyProtection="0"/>
    <xf numFmtId="43" fontId="4" fillId="0" borderId="0" applyFont="0" applyFill="0" applyBorder="0" applyAlignment="0" applyProtection="0"/>
    <xf numFmtId="164" fontId="7"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60"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4" fontId="7" fillId="0" borderId="0" applyFont="0" applyFill="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0" borderId="0"/>
    <xf numFmtId="0" fontId="1" fillId="0" borderId="0"/>
    <xf numFmtId="0" fontId="1" fillId="0" borderId="0"/>
    <xf numFmtId="0" fontId="1" fillId="0" borderId="0"/>
    <xf numFmtId="0" fontId="1" fillId="0" borderId="0"/>
  </cellStyleXfs>
  <cellXfs count="379">
    <xf numFmtId="0" fontId="0" fillId="0" borderId="0" xfId="0"/>
    <xf numFmtId="0" fontId="6" fillId="0" borderId="0" xfId="86" applyFont="1" applyFill="1"/>
    <xf numFmtId="0" fontId="6" fillId="0" borderId="0" xfId="86" applyFont="1" applyFill="1" applyBorder="1"/>
    <xf numFmtId="0" fontId="0" fillId="0" borderId="0" xfId="0" applyAlignment="1">
      <alignment vertical="center"/>
    </xf>
    <xf numFmtId="0" fontId="0" fillId="0" borderId="0" xfId="0"/>
    <xf numFmtId="0" fontId="0" fillId="0" borderId="0" xfId="0" applyFill="1"/>
    <xf numFmtId="0" fontId="4" fillId="0" borderId="21" xfId="0" applyFont="1" applyFill="1" applyBorder="1" applyAlignment="1">
      <alignment horizontal="justify" vertical="top" wrapText="1"/>
    </xf>
    <xf numFmtId="0" fontId="0" fillId="0" borderId="0" xfId="0" applyFill="1" applyBorder="1" applyAlignment="1">
      <alignment horizontal="justify" vertical="top" wrapText="1"/>
    </xf>
    <xf numFmtId="0" fontId="0" fillId="0" borderId="18" xfId="0" applyFill="1" applyBorder="1" applyAlignment="1">
      <alignment horizontal="justify" vertical="top" wrapText="1"/>
    </xf>
    <xf numFmtId="0" fontId="0" fillId="0" borderId="0" xfId="0" applyAlignment="1">
      <alignment wrapText="1"/>
    </xf>
    <xf numFmtId="0" fontId="0" fillId="0" borderId="0" xfId="0" applyAlignment="1"/>
    <xf numFmtId="0" fontId="50" fillId="0" borderId="0" xfId="0" applyFont="1" applyFill="1" applyBorder="1" applyAlignment="1">
      <alignment horizontal="left" vertical="center" wrapText="1"/>
    </xf>
    <xf numFmtId="0" fontId="0" fillId="0" borderId="0" xfId="0" applyFill="1" applyBorder="1" applyAlignment="1">
      <alignment wrapText="1"/>
    </xf>
    <xf numFmtId="0" fontId="0" fillId="0" borderId="0" xfId="0" applyFill="1" applyBorder="1" applyAlignment="1">
      <alignment horizontal="center" vertical="top" wrapText="1"/>
    </xf>
    <xf numFmtId="4" fontId="0" fillId="0" borderId="0" xfId="0" applyNumberFormat="1" applyFill="1" applyBorder="1" applyAlignment="1">
      <alignment horizontal="center" vertical="top" wrapText="1"/>
    </xf>
    <xf numFmtId="4" fontId="0" fillId="0" borderId="0" xfId="0" applyNumberFormat="1" applyFill="1" applyBorder="1" applyAlignment="1">
      <alignment horizontal="right" vertical="top" wrapText="1"/>
    </xf>
    <xf numFmtId="0" fontId="0" fillId="0" borderId="12" xfId="0" applyBorder="1" applyAlignment="1">
      <alignment wrapText="1"/>
    </xf>
    <xf numFmtId="4" fontId="63" fillId="28" borderId="12" xfId="87" applyNumberFormat="1" applyFont="1" applyFill="1" applyBorder="1" applyAlignment="1">
      <alignment horizontal="center" vertical="top" wrapText="1"/>
    </xf>
    <xf numFmtId="0" fontId="63" fillId="0" borderId="12" xfId="86" applyNumberFormat="1" applyFont="1" applyFill="1" applyBorder="1" applyAlignment="1">
      <alignment horizontal="left" vertical="center"/>
    </xf>
    <xf numFmtId="0" fontId="64" fillId="0" borderId="12" xfId="86" applyNumberFormat="1" applyFont="1" applyFill="1" applyBorder="1" applyAlignment="1">
      <alignment horizontal="center" vertical="top" wrapText="1"/>
    </xf>
    <xf numFmtId="4" fontId="64" fillId="0" borderId="12" xfId="86" applyNumberFormat="1" applyFont="1" applyFill="1" applyBorder="1" applyAlignment="1">
      <alignment horizontal="center" vertical="top" wrapText="1"/>
    </xf>
    <xf numFmtId="4" fontId="63" fillId="0" borderId="12" xfId="86" applyNumberFormat="1" applyFont="1" applyFill="1" applyBorder="1" applyAlignment="1">
      <alignment horizontal="center" vertical="top" wrapText="1"/>
    </xf>
    <xf numFmtId="0" fontId="63" fillId="0" borderId="12" xfId="86" applyNumberFormat="1" applyFont="1" applyFill="1" applyBorder="1" applyAlignment="1">
      <alignment horizontal="left" vertical="center" wrapText="1"/>
    </xf>
    <xf numFmtId="0" fontId="63" fillId="0" borderId="12" xfId="86" applyNumberFormat="1" applyFont="1" applyFill="1" applyBorder="1" applyAlignment="1">
      <alignment horizontal="center" vertical="top" wrapText="1"/>
    </xf>
    <xf numFmtId="0" fontId="63" fillId="28" borderId="12" xfId="87" applyNumberFormat="1" applyFont="1" applyFill="1" applyBorder="1" applyAlignment="1">
      <alignment vertical="center" wrapText="1"/>
    </xf>
    <xf numFmtId="0" fontId="63" fillId="28" borderId="12" xfId="87" applyNumberFormat="1" applyFont="1" applyFill="1" applyBorder="1" applyAlignment="1">
      <alignment horizontal="center" vertical="top" wrapText="1"/>
    </xf>
    <xf numFmtId="0" fontId="63" fillId="28" borderId="12" xfId="87" applyNumberFormat="1" applyFont="1" applyFill="1" applyBorder="1" applyAlignment="1">
      <alignment horizontal="left" vertical="center" wrapText="1"/>
    </xf>
    <xf numFmtId="0" fontId="63" fillId="0" borderId="12" xfId="87" applyNumberFormat="1" applyFont="1" applyFill="1" applyBorder="1" applyAlignment="1">
      <alignment horizontal="left" vertical="center"/>
    </xf>
    <xf numFmtId="0" fontId="64" fillId="0" borderId="12" xfId="87" applyNumberFormat="1" applyFont="1" applyFill="1" applyBorder="1" applyAlignment="1">
      <alignment horizontal="center" vertical="top" wrapText="1"/>
    </xf>
    <xf numFmtId="4" fontId="64" fillId="0" borderId="12" xfId="87" applyNumberFormat="1" applyFont="1" applyFill="1" applyBorder="1" applyAlignment="1">
      <alignment horizontal="center" vertical="top" wrapText="1"/>
    </xf>
    <xf numFmtId="4" fontId="63" fillId="0" borderId="12" xfId="87" applyNumberFormat="1" applyFont="1" applyFill="1" applyBorder="1" applyAlignment="1">
      <alignment horizontal="center" vertical="top" wrapText="1"/>
    </xf>
    <xf numFmtId="0" fontId="63" fillId="0" borderId="12" xfId="87" applyNumberFormat="1" applyFont="1" applyFill="1" applyBorder="1" applyAlignment="1">
      <alignment horizontal="left" vertical="center" wrapText="1"/>
    </xf>
    <xf numFmtId="0" fontId="63" fillId="0" borderId="12" xfId="87" applyNumberFormat="1" applyFont="1" applyFill="1" applyBorder="1" applyAlignment="1">
      <alignment horizontal="center" vertical="top" wrapText="1"/>
    </xf>
    <xf numFmtId="0" fontId="63" fillId="0" borderId="13" xfId="87" applyNumberFormat="1" applyFont="1" applyFill="1" applyBorder="1" applyAlignment="1">
      <alignment horizontal="left" vertical="center"/>
    </xf>
    <xf numFmtId="0" fontId="64" fillId="0" borderId="14" xfId="87" applyNumberFormat="1" applyFont="1" applyFill="1" applyBorder="1" applyAlignment="1">
      <alignment horizontal="center" vertical="top" wrapText="1"/>
    </xf>
    <xf numFmtId="4" fontId="64" fillId="0" borderId="14" xfId="87" applyNumberFormat="1" applyFont="1" applyFill="1" applyBorder="1" applyAlignment="1">
      <alignment horizontal="center" vertical="top" wrapText="1"/>
    </xf>
    <xf numFmtId="0" fontId="63" fillId="0" borderId="0" xfId="87" applyNumberFormat="1" applyFont="1" applyFill="1" applyBorder="1" applyAlignment="1">
      <alignment horizontal="left" vertical="center" wrapText="1"/>
    </xf>
    <xf numFmtId="0" fontId="63" fillId="0" borderId="0" xfId="87" applyNumberFormat="1" applyFont="1" applyFill="1" applyBorder="1" applyAlignment="1">
      <alignment horizontal="center" vertical="top" wrapText="1"/>
    </xf>
    <xf numFmtId="4" fontId="63" fillId="0" borderId="0" xfId="87" applyNumberFormat="1" applyFont="1" applyFill="1" applyBorder="1" applyAlignment="1">
      <alignment horizontal="center" vertical="top" wrapText="1"/>
    </xf>
    <xf numFmtId="0" fontId="63" fillId="0" borderId="12" xfId="87" applyFont="1" applyBorder="1" applyAlignment="1">
      <alignment horizontal="left" vertical="center"/>
    </xf>
    <xf numFmtId="0" fontId="64" fillId="0" borderId="12" xfId="87" applyFont="1" applyBorder="1" applyAlignment="1">
      <alignment horizontal="center" vertical="top" wrapText="1"/>
    </xf>
    <xf numFmtId="4" fontId="64" fillId="0" borderId="12" xfId="87" applyNumberFormat="1" applyFont="1" applyBorder="1" applyAlignment="1">
      <alignment horizontal="center" vertical="top" wrapText="1"/>
    </xf>
    <xf numFmtId="4" fontId="63" fillId="0" borderId="12" xfId="87" applyNumberFormat="1" applyFont="1" applyBorder="1" applyAlignment="1">
      <alignment horizontal="center" vertical="top" wrapText="1"/>
    </xf>
    <xf numFmtId="0" fontId="63" fillId="0" borderId="12" xfId="87" applyFont="1" applyBorder="1" applyAlignment="1">
      <alignment horizontal="left" vertical="center" wrapText="1"/>
    </xf>
    <xf numFmtId="0" fontId="63" fillId="0" borderId="12" xfId="87" applyFont="1" applyBorder="1" applyAlignment="1">
      <alignment horizontal="center" vertical="top" wrapText="1"/>
    </xf>
    <xf numFmtId="0" fontId="63" fillId="30" borderId="12" xfId="87" applyFont="1" applyFill="1" applyBorder="1" applyAlignment="1">
      <alignment horizontal="left" vertical="center" wrapText="1"/>
    </xf>
    <xf numFmtId="0" fontId="63" fillId="30" borderId="12" xfId="87" applyFont="1" applyFill="1" applyBorder="1" applyAlignment="1">
      <alignment horizontal="center" vertical="top" wrapText="1"/>
    </xf>
    <xf numFmtId="4" fontId="63" fillId="30" borderId="12" xfId="87" applyNumberFormat="1" applyFont="1" applyFill="1" applyBorder="1" applyAlignment="1">
      <alignment horizontal="center" vertical="top" wrapText="1"/>
    </xf>
    <xf numFmtId="0" fontId="64" fillId="0" borderId="0" xfId="0" applyFont="1" applyAlignment="1">
      <alignment wrapText="1"/>
    </xf>
    <xf numFmtId="0" fontId="63" fillId="26" borderId="12" xfId="0" applyFont="1" applyFill="1" applyBorder="1" applyAlignment="1">
      <alignment horizontal="center" vertical="center" wrapText="1"/>
    </xf>
    <xf numFmtId="4" fontId="66" fillId="0" borderId="12" xfId="86" applyNumberFormat="1" applyFont="1" applyFill="1" applyBorder="1" applyAlignment="1">
      <alignment horizontal="center" vertical="top" wrapText="1" shrinkToFit="1"/>
    </xf>
    <xf numFmtId="4" fontId="64" fillId="0" borderId="12" xfId="86" applyNumberFormat="1" applyFont="1" applyFill="1" applyBorder="1" applyAlignment="1">
      <alignment horizontal="center" vertical="top" wrapText="1" shrinkToFit="1"/>
    </xf>
    <xf numFmtId="0" fontId="63" fillId="0" borderId="12" xfId="86" applyNumberFormat="1" applyFont="1" applyFill="1" applyBorder="1" applyAlignment="1">
      <alignment horizontal="justify" wrapText="1"/>
    </xf>
    <xf numFmtId="0" fontId="64" fillId="0" borderId="12" xfId="87" applyFont="1" applyFill="1" applyBorder="1" applyAlignment="1">
      <alignment horizontal="justify" vertical="top" wrapText="1"/>
    </xf>
    <xf numFmtId="0" fontId="64" fillId="0" borderId="12" xfId="86" applyFont="1" applyFill="1" applyBorder="1" applyAlignment="1">
      <alignment horizontal="center" vertical="top" wrapText="1" shrinkToFit="1"/>
    </xf>
    <xf numFmtId="4" fontId="64" fillId="0" borderId="12" xfId="60" applyNumberFormat="1" applyFont="1" applyFill="1" applyBorder="1" applyAlignment="1">
      <alignment horizontal="center" vertical="top" wrapText="1" shrinkToFit="1"/>
    </xf>
    <xf numFmtId="4" fontId="64" fillId="0" borderId="12" xfId="56" applyNumberFormat="1" applyFont="1" applyFill="1" applyBorder="1" applyAlignment="1" applyProtection="1">
      <alignment horizontal="center" vertical="top" wrapText="1"/>
    </xf>
    <xf numFmtId="0" fontId="64" fillId="0" borderId="24" xfId="87" applyFont="1" applyFill="1" applyBorder="1" applyAlignment="1">
      <alignment horizontal="left" vertical="top"/>
    </xf>
    <xf numFmtId="4" fontId="64" fillId="0" borderId="24" xfId="86" applyNumberFormat="1" applyFont="1" applyFill="1" applyBorder="1" applyAlignment="1">
      <alignment horizontal="left" vertical="top" shrinkToFit="1"/>
    </xf>
    <xf numFmtId="0" fontId="64" fillId="0" borderId="26" xfId="87" quotePrefix="1" applyFont="1" applyFill="1" applyBorder="1" applyAlignment="1">
      <alignment horizontal="justify" vertical="top" wrapText="1"/>
    </xf>
    <xf numFmtId="4" fontId="64" fillId="0" borderId="26" xfId="86" applyNumberFormat="1" applyFont="1" applyFill="1" applyBorder="1" applyAlignment="1">
      <alignment horizontal="center" vertical="top" wrapText="1" shrinkToFit="1"/>
    </xf>
    <xf numFmtId="0" fontId="64" fillId="0" borderId="25" xfId="87" quotePrefix="1" applyFont="1" applyFill="1" applyBorder="1" applyAlignment="1">
      <alignment horizontal="justify" vertical="top" wrapText="1"/>
    </xf>
    <xf numFmtId="4" fontId="64" fillId="0" borderId="25" xfId="86" applyNumberFormat="1" applyFont="1" applyFill="1" applyBorder="1" applyAlignment="1">
      <alignment horizontal="center" vertical="top" wrapText="1" shrinkToFit="1"/>
    </xf>
    <xf numFmtId="0" fontId="64" fillId="0" borderId="12" xfId="0" applyFont="1" applyBorder="1" applyAlignment="1">
      <alignment wrapText="1"/>
    </xf>
    <xf numFmtId="0" fontId="64" fillId="0" borderId="24" xfId="0" applyFont="1" applyBorder="1" applyAlignment="1">
      <alignment wrapText="1"/>
    </xf>
    <xf numFmtId="0" fontId="64" fillId="0" borderId="24" xfId="87" applyFont="1" applyBorder="1" applyAlignment="1">
      <alignment horizontal="center" vertical="top" wrapText="1" shrinkToFit="1"/>
    </xf>
    <xf numFmtId="4" fontId="64" fillId="0" borderId="24" xfId="84" applyNumberFormat="1" applyFont="1" applyFill="1" applyBorder="1" applyAlignment="1" applyProtection="1">
      <alignment horizontal="center" vertical="top"/>
    </xf>
    <xf numFmtId="0" fontId="64" fillId="0" borderId="25" xfId="0" applyFont="1" applyBorder="1" applyAlignment="1">
      <alignment wrapText="1"/>
    </xf>
    <xf numFmtId="0" fontId="64" fillId="30" borderId="12" xfId="87" quotePrefix="1" applyFont="1" applyFill="1" applyBorder="1" applyAlignment="1">
      <alignment horizontal="justify" vertical="top"/>
    </xf>
    <xf numFmtId="0" fontId="64" fillId="0" borderId="24" xfId="87" quotePrefix="1" applyFont="1" applyBorder="1" applyAlignment="1">
      <alignment horizontal="justify" vertical="top"/>
    </xf>
    <xf numFmtId="0" fontId="64" fillId="0" borderId="25" xfId="87" quotePrefix="1" applyFont="1" applyBorder="1" applyAlignment="1">
      <alignment horizontal="justify" vertical="top"/>
    </xf>
    <xf numFmtId="4" fontId="64" fillId="0" borderId="25" xfId="84" applyNumberFormat="1" applyFont="1" applyFill="1" applyBorder="1" applyAlignment="1" applyProtection="1">
      <alignment horizontal="center" vertical="top"/>
    </xf>
    <xf numFmtId="4" fontId="64" fillId="0" borderId="25" xfId="84" applyNumberFormat="1" applyFont="1" applyFill="1" applyBorder="1" applyAlignment="1" applyProtection="1">
      <alignment horizontal="center" vertical="top"/>
      <protection locked="0"/>
    </xf>
    <xf numFmtId="0" fontId="64" fillId="0" borderId="12" xfId="87" quotePrefix="1" applyFont="1" applyBorder="1" applyAlignment="1">
      <alignment horizontal="justify" vertical="top"/>
    </xf>
    <xf numFmtId="4" fontId="64" fillId="0" borderId="12" xfId="84" applyNumberFormat="1" applyFont="1" applyFill="1" applyBorder="1" applyAlignment="1" applyProtection="1">
      <alignment horizontal="center" vertical="top"/>
    </xf>
    <xf numFmtId="4" fontId="64" fillId="0" borderId="12" xfId="84" applyNumberFormat="1" applyFont="1" applyFill="1" applyBorder="1" applyAlignment="1" applyProtection="1">
      <alignment horizontal="center" vertical="top"/>
      <protection locked="0"/>
    </xf>
    <xf numFmtId="49" fontId="65" fillId="0" borderId="12" xfId="87" applyNumberFormat="1" applyFont="1" applyFill="1" applyBorder="1" applyAlignment="1">
      <alignment horizontal="left" wrapText="1"/>
    </xf>
    <xf numFmtId="0" fontId="65" fillId="0" borderId="12" xfId="87" applyNumberFormat="1" applyFont="1" applyFill="1" applyBorder="1" applyAlignment="1">
      <alignment horizontal="justify" wrapText="1"/>
    </xf>
    <xf numFmtId="4" fontId="66" fillId="0" borderId="12" xfId="87" applyNumberFormat="1" applyFont="1" applyFill="1" applyBorder="1" applyAlignment="1">
      <alignment horizontal="center" vertical="top" wrapText="1" shrinkToFit="1"/>
    </xf>
    <xf numFmtId="4" fontId="64" fillId="0" borderId="12" xfId="87" applyNumberFormat="1" applyFont="1" applyFill="1" applyBorder="1" applyAlignment="1">
      <alignment horizontal="center" vertical="top" wrapText="1" shrinkToFit="1"/>
    </xf>
    <xf numFmtId="0" fontId="63" fillId="0" borderId="12" xfId="87" applyNumberFormat="1" applyFont="1" applyFill="1" applyBorder="1" applyAlignment="1">
      <alignment horizontal="justify" wrapText="1"/>
    </xf>
    <xf numFmtId="0" fontId="64" fillId="0" borderId="24" xfId="87" applyFont="1" applyFill="1" applyBorder="1" applyAlignment="1">
      <alignment horizontal="justify" vertical="top" wrapText="1"/>
    </xf>
    <xf numFmtId="0" fontId="64" fillId="0" borderId="24" xfId="87" applyFont="1" applyFill="1" applyBorder="1" applyAlignment="1">
      <alignment horizontal="center" vertical="top" wrapText="1" shrinkToFit="1"/>
    </xf>
    <xf numFmtId="4" fontId="64" fillId="0" borderId="24" xfId="260" applyNumberFormat="1" applyFont="1" applyFill="1" applyBorder="1" applyAlignment="1">
      <alignment horizontal="center" vertical="top" wrapText="1" shrinkToFit="1"/>
    </xf>
    <xf numFmtId="4" fontId="64" fillId="0" borderId="24" xfId="56" applyNumberFormat="1" applyFont="1" applyFill="1" applyBorder="1" applyAlignment="1" applyProtection="1">
      <alignment horizontal="center" vertical="top" wrapText="1"/>
    </xf>
    <xf numFmtId="0" fontId="64" fillId="0" borderId="25" xfId="87" applyFont="1" applyFill="1" applyBorder="1" applyAlignment="1">
      <alignment horizontal="justify" vertical="top" wrapText="1"/>
    </xf>
    <xf numFmtId="4" fontId="64" fillId="0" borderId="25" xfId="87" applyNumberFormat="1" applyFont="1" applyFill="1" applyBorder="1" applyAlignment="1">
      <alignment horizontal="center" vertical="top" wrapText="1" shrinkToFit="1"/>
    </xf>
    <xf numFmtId="4" fontId="64" fillId="0" borderId="24" xfId="87" applyNumberFormat="1" applyFont="1" applyFill="1" applyBorder="1" applyAlignment="1">
      <alignment horizontal="left" vertical="top" shrinkToFit="1"/>
    </xf>
    <xf numFmtId="0" fontId="64" fillId="0" borderId="26" xfId="87" applyFont="1" applyFill="1" applyBorder="1" applyAlignment="1">
      <alignment horizontal="justify" vertical="top" wrapText="1"/>
    </xf>
    <xf numFmtId="4" fontId="64" fillId="0" borderId="26" xfId="87" applyNumberFormat="1" applyFont="1" applyFill="1" applyBorder="1" applyAlignment="1">
      <alignment horizontal="center" vertical="top" wrapText="1" shrinkToFit="1"/>
    </xf>
    <xf numFmtId="0" fontId="64" fillId="0" borderId="25" xfId="87" applyFont="1" applyFill="1" applyBorder="1" applyAlignment="1">
      <alignment horizontal="center" vertical="top" wrapText="1" shrinkToFit="1"/>
    </xf>
    <xf numFmtId="4" fontId="64" fillId="0" borderId="25" xfId="260" applyNumberFormat="1" applyFont="1" applyFill="1" applyBorder="1" applyAlignment="1">
      <alignment horizontal="center" vertical="top" wrapText="1" shrinkToFit="1"/>
    </xf>
    <xf numFmtId="0" fontId="64" fillId="0" borderId="24" xfId="87" quotePrefix="1" applyNumberFormat="1" applyFont="1" applyFill="1" applyBorder="1" applyAlignment="1">
      <alignment horizontal="justify" vertical="top" wrapText="1"/>
    </xf>
    <xf numFmtId="4" fontId="64" fillId="0" borderId="24" xfId="87" applyNumberFormat="1" applyFont="1" applyFill="1" applyBorder="1" applyAlignment="1">
      <alignment horizontal="center" vertical="top" wrapText="1" shrinkToFit="1"/>
    </xf>
    <xf numFmtId="0" fontId="64" fillId="0" borderId="25" xfId="87" quotePrefix="1" applyNumberFormat="1" applyFont="1" applyFill="1" applyBorder="1" applyAlignment="1">
      <alignment horizontal="justify" vertical="top" wrapText="1"/>
    </xf>
    <xf numFmtId="4" fontId="64" fillId="0" borderId="25" xfId="56" applyNumberFormat="1" applyFont="1" applyFill="1" applyBorder="1" applyAlignment="1" applyProtection="1">
      <alignment horizontal="center" vertical="top" wrapText="1"/>
    </xf>
    <xf numFmtId="0" fontId="64" fillId="0" borderId="12" xfId="87" quotePrefix="1" applyNumberFormat="1" applyFont="1" applyFill="1" applyBorder="1" applyAlignment="1">
      <alignment horizontal="justify" vertical="top" wrapText="1"/>
    </xf>
    <xf numFmtId="4" fontId="64" fillId="0" borderId="12" xfId="87" applyNumberFormat="1" applyFont="1" applyFill="1" applyBorder="1" applyAlignment="1">
      <alignment horizontal="left" vertical="top" wrapText="1" shrinkToFit="1"/>
    </xf>
    <xf numFmtId="0" fontId="64" fillId="30" borderId="24" xfId="87" quotePrefix="1" applyNumberFormat="1" applyFont="1" applyFill="1" applyBorder="1" applyAlignment="1">
      <alignment horizontal="justify" vertical="top" wrapText="1"/>
    </xf>
    <xf numFmtId="0" fontId="64" fillId="30" borderId="25" xfId="87" quotePrefix="1" applyNumberFormat="1" applyFont="1" applyFill="1" applyBorder="1" applyAlignment="1">
      <alignment horizontal="justify" vertical="top" wrapText="1"/>
    </xf>
    <xf numFmtId="0" fontId="64" fillId="0" borderId="24" xfId="87" quotePrefix="1" applyNumberFormat="1" applyFont="1" applyFill="1" applyBorder="1" applyAlignment="1">
      <alignment horizontal="justify" vertical="top"/>
    </xf>
    <xf numFmtId="0" fontId="64" fillId="30" borderId="24" xfId="87" quotePrefix="1" applyNumberFormat="1" applyFont="1" applyFill="1" applyBorder="1" applyAlignment="1">
      <alignment horizontal="justify" vertical="top"/>
    </xf>
    <xf numFmtId="0" fontId="64" fillId="0" borderId="26" xfId="87" quotePrefix="1" applyNumberFormat="1" applyFont="1" applyFill="1" applyBorder="1" applyAlignment="1">
      <alignment horizontal="justify" vertical="top"/>
    </xf>
    <xf numFmtId="4" fontId="64" fillId="0" borderId="26" xfId="87" applyNumberFormat="1" applyFont="1" applyFill="1" applyBorder="1" applyAlignment="1">
      <alignment horizontal="center" vertical="top" shrinkToFit="1"/>
    </xf>
    <xf numFmtId="0" fontId="64" fillId="0" borderId="25" xfId="87" quotePrefix="1" applyNumberFormat="1" applyFont="1" applyFill="1" applyBorder="1" applyAlignment="1">
      <alignment horizontal="justify" vertical="top"/>
    </xf>
    <xf numFmtId="4" fontId="64" fillId="0" borderId="12" xfId="87" applyNumberFormat="1" applyFont="1" applyFill="1" applyBorder="1" applyAlignment="1">
      <alignment horizontal="center" vertical="top" shrinkToFit="1"/>
    </xf>
    <xf numFmtId="0" fontId="64" fillId="0" borderId="12" xfId="87" applyFont="1" applyFill="1" applyBorder="1" applyAlignment="1">
      <alignment horizontal="center" vertical="top" wrapText="1" shrinkToFit="1"/>
    </xf>
    <xf numFmtId="4" fontId="64" fillId="0" borderId="12" xfId="260" applyNumberFormat="1" applyFont="1" applyFill="1" applyBorder="1" applyAlignment="1">
      <alignment horizontal="center" vertical="top" wrapText="1" shrinkToFit="1"/>
    </xf>
    <xf numFmtId="4" fontId="64" fillId="0" borderId="25" xfId="87" applyNumberFormat="1" applyFont="1" applyFill="1" applyBorder="1" applyAlignment="1">
      <alignment horizontal="center" vertical="top" shrinkToFit="1"/>
    </xf>
    <xf numFmtId="49" fontId="65" fillId="0" borderId="26" xfId="87" applyNumberFormat="1" applyFont="1" applyFill="1" applyBorder="1" applyAlignment="1">
      <alignment horizontal="left" wrapText="1"/>
    </xf>
    <xf numFmtId="0" fontId="65" fillId="0" borderId="21" xfId="87" applyNumberFormat="1" applyFont="1" applyFill="1" applyBorder="1" applyAlignment="1">
      <alignment horizontal="justify" wrapText="1"/>
    </xf>
    <xf numFmtId="0" fontId="64" fillId="0" borderId="26" xfId="87" quotePrefix="1" applyNumberFormat="1" applyFont="1" applyFill="1" applyBorder="1" applyAlignment="1">
      <alignment horizontal="justify" vertical="top" wrapText="1"/>
    </xf>
    <xf numFmtId="0" fontId="64" fillId="0" borderId="26" xfId="87" applyFont="1" applyFill="1" applyBorder="1" applyAlignment="1">
      <alignment horizontal="center" vertical="top" wrapText="1" shrinkToFit="1"/>
    </xf>
    <xf numFmtId="4" fontId="64" fillId="0" borderId="26" xfId="260" applyNumberFormat="1" applyFont="1" applyFill="1" applyBorder="1" applyAlignment="1">
      <alignment horizontal="center" vertical="top" wrapText="1" shrinkToFit="1"/>
    </xf>
    <xf numFmtId="0" fontId="63" fillId="0" borderId="0" xfId="87" applyNumberFormat="1" applyFont="1" applyFill="1" applyBorder="1" applyAlignment="1">
      <alignment horizontal="left" vertical="center"/>
    </xf>
    <xf numFmtId="0" fontId="63" fillId="0" borderId="12" xfId="87" applyFont="1" applyBorder="1" applyAlignment="1">
      <alignment horizontal="justify" wrapText="1"/>
    </xf>
    <xf numFmtId="4" fontId="64" fillId="0" borderId="12" xfId="87" applyNumberFormat="1" applyFont="1" applyBorder="1" applyAlignment="1">
      <alignment horizontal="center" vertical="top" wrapText="1" shrinkToFit="1"/>
    </xf>
    <xf numFmtId="0" fontId="64" fillId="0" borderId="24" xfId="87" applyFont="1" applyBorder="1" applyAlignment="1">
      <alignment horizontal="justify" vertical="top" wrapText="1"/>
    </xf>
    <xf numFmtId="4" fontId="64" fillId="0" borderId="24" xfId="257" applyNumberFormat="1" applyFont="1" applyFill="1" applyBorder="1" applyAlignment="1" applyProtection="1">
      <alignment horizontal="center" vertical="top" wrapText="1"/>
    </xf>
    <xf numFmtId="0" fontId="64" fillId="0" borderId="25" xfId="87" applyFont="1" applyBorder="1" applyAlignment="1">
      <alignment horizontal="justify" vertical="top" wrapText="1"/>
    </xf>
    <xf numFmtId="0" fontId="64" fillId="0" borderId="25" xfId="87" applyFont="1" applyBorder="1" applyAlignment="1">
      <alignment horizontal="center" vertical="top" wrapText="1" shrinkToFit="1"/>
    </xf>
    <xf numFmtId="4" fontId="64" fillId="0" borderId="25" xfId="257" applyNumberFormat="1" applyFont="1" applyFill="1" applyBorder="1" applyAlignment="1" applyProtection="1">
      <alignment horizontal="center" vertical="top" wrapText="1"/>
    </xf>
    <xf numFmtId="0" fontId="64" fillId="0" borderId="12" xfId="87" applyFont="1" applyBorder="1" applyAlignment="1">
      <alignment horizontal="justify" vertical="top" wrapText="1"/>
    </xf>
    <xf numFmtId="0" fontId="64" fillId="0" borderId="24" xfId="87" applyNumberFormat="1" applyFont="1" applyFill="1" applyBorder="1" applyAlignment="1">
      <alignment horizontal="justify" wrapText="1"/>
    </xf>
    <xf numFmtId="0" fontId="64" fillId="0" borderId="24" xfId="87" quotePrefix="1" applyNumberFormat="1" applyFont="1" applyFill="1" applyBorder="1" applyAlignment="1">
      <alignment horizontal="left" vertical="top" wrapText="1"/>
    </xf>
    <xf numFmtId="0" fontId="64" fillId="0" borderId="25" xfId="87" quotePrefix="1" applyNumberFormat="1" applyFont="1" applyFill="1" applyBorder="1" applyAlignment="1">
      <alignment horizontal="left" vertical="top" wrapText="1"/>
    </xf>
    <xf numFmtId="4" fontId="64" fillId="0" borderId="24" xfId="87" applyNumberFormat="1" applyFont="1" applyFill="1" applyBorder="1" applyAlignment="1">
      <alignment horizontal="center" vertical="top" shrinkToFit="1"/>
    </xf>
    <xf numFmtId="0" fontId="64" fillId="0" borderId="24" xfId="0" quotePrefix="1" applyFont="1" applyBorder="1" applyAlignment="1">
      <alignment wrapText="1"/>
    </xf>
    <xf numFmtId="0" fontId="64" fillId="0" borderId="25" xfId="0" quotePrefix="1" applyFont="1" applyBorder="1" applyAlignment="1">
      <alignment wrapText="1"/>
    </xf>
    <xf numFmtId="0" fontId="63" fillId="0" borderId="12" xfId="87" applyNumberFormat="1" applyFont="1" applyFill="1" applyBorder="1" applyAlignment="1">
      <alignment horizontal="left" vertical="top"/>
    </xf>
    <xf numFmtId="49" fontId="65" fillId="0" borderId="12" xfId="87" applyNumberFormat="1" applyFont="1" applyBorder="1" applyAlignment="1">
      <alignment horizontal="left" wrapText="1"/>
    </xf>
    <xf numFmtId="0" fontId="65" fillId="0" borderId="12" xfId="87" applyFont="1" applyBorder="1" applyAlignment="1">
      <alignment horizontal="justify" wrapText="1"/>
    </xf>
    <xf numFmtId="4" fontId="66" fillId="0" borderId="12" xfId="87" applyNumberFormat="1" applyFont="1" applyBorder="1" applyAlignment="1">
      <alignment horizontal="center" vertical="top" wrapText="1" shrinkToFit="1"/>
    </xf>
    <xf numFmtId="0" fontId="64" fillId="0" borderId="12" xfId="87" applyFont="1" applyBorder="1" applyAlignment="1">
      <alignment horizontal="center" vertical="top" wrapText="1" shrinkToFit="1"/>
    </xf>
    <xf numFmtId="0" fontId="64" fillId="0" borderId="25" xfId="87" quotePrefix="1" applyFont="1" applyBorder="1" applyAlignment="1">
      <alignment horizontal="justify" vertical="top" wrapText="1"/>
    </xf>
    <xf numFmtId="4" fontId="64" fillId="0" borderId="25" xfId="87" applyNumberFormat="1" applyFont="1" applyBorder="1" applyAlignment="1">
      <alignment horizontal="center" vertical="top" wrapText="1" shrinkToFit="1"/>
    </xf>
    <xf numFmtId="0" fontId="64" fillId="0" borderId="24" xfId="87" quotePrefix="1" applyFont="1" applyBorder="1" applyAlignment="1">
      <alignment horizontal="justify" vertical="top" wrapText="1"/>
    </xf>
    <xf numFmtId="4" fontId="64" fillId="0" borderId="24" xfId="87" applyNumberFormat="1" applyFont="1" applyBorder="1" applyAlignment="1">
      <alignment horizontal="center" vertical="top" wrapText="1" shrinkToFit="1"/>
    </xf>
    <xf numFmtId="0" fontId="64" fillId="0" borderId="12" xfId="87" quotePrefix="1" applyFont="1" applyBorder="1" applyAlignment="1">
      <alignment horizontal="justify" vertical="top" wrapText="1"/>
    </xf>
    <xf numFmtId="0" fontId="65" fillId="30" borderId="12" xfId="87" applyFont="1" applyFill="1" applyBorder="1" applyAlignment="1">
      <alignment horizontal="center" vertical="top" wrapText="1"/>
    </xf>
    <xf numFmtId="4" fontId="65" fillId="30" borderId="12" xfId="87" applyNumberFormat="1" applyFont="1" applyFill="1" applyBorder="1" applyAlignment="1">
      <alignment horizontal="center" vertical="top" wrapText="1"/>
    </xf>
    <xf numFmtId="49" fontId="63" fillId="26" borderId="12" xfId="0" applyNumberFormat="1" applyFont="1" applyFill="1" applyBorder="1" applyAlignment="1">
      <alignment horizontal="center" vertical="center" wrapText="1"/>
    </xf>
    <xf numFmtId="4" fontId="63" fillId="26" borderId="12" xfId="0" applyNumberFormat="1" applyFont="1" applyFill="1" applyBorder="1" applyAlignment="1">
      <alignment horizontal="center" vertical="center" wrapText="1"/>
    </xf>
    <xf numFmtId="0" fontId="63" fillId="26" borderId="12" xfId="0" applyFont="1" applyFill="1" applyBorder="1" applyAlignment="1">
      <alignment horizontal="center" vertical="center" wrapText="1" shrinkToFit="1"/>
    </xf>
    <xf numFmtId="49" fontId="63" fillId="0" borderId="12" xfId="86" applyNumberFormat="1" applyFont="1" applyFill="1" applyBorder="1" applyAlignment="1">
      <alignment horizontal="center" wrapText="1"/>
    </xf>
    <xf numFmtId="49" fontId="64" fillId="0" borderId="12" xfId="86" applyNumberFormat="1" applyFont="1" applyFill="1" applyBorder="1" applyAlignment="1">
      <alignment horizontal="center" vertical="top" wrapText="1"/>
    </xf>
    <xf numFmtId="49" fontId="64" fillId="0" borderId="24" xfId="86" applyNumberFormat="1" applyFont="1" applyFill="1" applyBorder="1" applyAlignment="1">
      <alignment horizontal="center"/>
    </xf>
    <xf numFmtId="49" fontId="63" fillId="0" borderId="26" xfId="86" applyNumberFormat="1" applyFont="1" applyFill="1" applyBorder="1" applyAlignment="1">
      <alignment horizontal="center" wrapText="1"/>
    </xf>
    <xf numFmtId="49" fontId="63" fillId="0" borderId="25" xfId="86" applyNumberFormat="1" applyFont="1" applyFill="1" applyBorder="1" applyAlignment="1">
      <alignment horizontal="center" wrapText="1"/>
    </xf>
    <xf numFmtId="0" fontId="64" fillId="0" borderId="12" xfId="0" applyFont="1" applyBorder="1" applyAlignment="1">
      <alignment horizontal="center" wrapText="1"/>
    </xf>
    <xf numFmtId="0" fontId="64" fillId="0" borderId="24" xfId="0" applyFont="1" applyBorder="1" applyAlignment="1">
      <alignment horizontal="center" vertical="top" wrapText="1"/>
    </xf>
    <xf numFmtId="0" fontId="64" fillId="0" borderId="25" xfId="0" applyFont="1" applyBorder="1" applyAlignment="1">
      <alignment horizontal="center" wrapText="1"/>
    </xf>
    <xf numFmtId="49" fontId="64" fillId="0" borderId="24" xfId="84" applyNumberFormat="1" applyFont="1" applyFill="1" applyBorder="1" applyAlignment="1" applyProtection="1">
      <alignment horizontal="center" vertical="top"/>
    </xf>
    <xf numFmtId="49" fontId="64" fillId="0" borderId="25" xfId="84" applyNumberFormat="1" applyFont="1" applyFill="1" applyBorder="1" applyAlignment="1" applyProtection="1">
      <alignment horizontal="center" vertical="top"/>
    </xf>
    <xf numFmtId="49" fontId="64" fillId="0" borderId="12" xfId="84" applyNumberFormat="1" applyFont="1" applyFill="1" applyBorder="1" applyAlignment="1" applyProtection="1">
      <alignment horizontal="center" vertical="top"/>
    </xf>
    <xf numFmtId="49" fontId="63" fillId="0" borderId="12" xfId="86" applyNumberFormat="1" applyFont="1" applyFill="1" applyBorder="1" applyAlignment="1">
      <alignment horizontal="center" vertical="center" wrapText="1"/>
    </xf>
    <xf numFmtId="49" fontId="63" fillId="0" borderId="12" xfId="0" applyNumberFormat="1" applyFont="1" applyFill="1" applyBorder="1" applyAlignment="1">
      <alignment horizontal="center" vertical="center" wrapText="1"/>
    </xf>
    <xf numFmtId="0" fontId="63" fillId="0" borderId="12" xfId="0" applyFont="1" applyFill="1" applyBorder="1" applyAlignment="1">
      <alignment horizontal="center" vertical="center" wrapText="1"/>
    </xf>
    <xf numFmtId="0" fontId="63" fillId="0" borderId="12" xfId="0" applyFont="1" applyFill="1" applyBorder="1" applyAlignment="1">
      <alignment horizontal="center" vertical="center" wrapText="1" shrinkToFit="1"/>
    </xf>
    <xf numFmtId="4" fontId="63" fillId="0" borderId="12" xfId="0" applyNumberFormat="1" applyFont="1" applyFill="1" applyBorder="1" applyAlignment="1">
      <alignment horizontal="center" vertical="center" wrapText="1"/>
    </xf>
    <xf numFmtId="49" fontId="63" fillId="0" borderId="12" xfId="87" applyNumberFormat="1" applyFont="1" applyFill="1" applyBorder="1" applyAlignment="1">
      <alignment horizontal="center" wrapText="1"/>
    </xf>
    <xf numFmtId="49" fontId="64" fillId="0" borderId="24" xfId="87" applyNumberFormat="1" applyFont="1" applyFill="1" applyBorder="1" applyAlignment="1">
      <alignment horizontal="center" vertical="top" wrapText="1"/>
    </xf>
    <xf numFmtId="49" fontId="63" fillId="0" borderId="25" xfId="87" applyNumberFormat="1" applyFont="1" applyFill="1" applyBorder="1" applyAlignment="1">
      <alignment horizontal="center" wrapText="1"/>
    </xf>
    <xf numFmtId="49" fontId="64" fillId="0" borderId="24" xfId="87" applyNumberFormat="1" applyFont="1" applyFill="1" applyBorder="1" applyAlignment="1">
      <alignment horizontal="center"/>
    </xf>
    <xf numFmtId="49" fontId="63" fillId="0" borderId="26" xfId="87" applyNumberFormat="1" applyFont="1" applyFill="1" applyBorder="1" applyAlignment="1">
      <alignment horizontal="center" wrapText="1"/>
    </xf>
    <xf numFmtId="49" fontId="64" fillId="0" borderId="25" xfId="87" applyNumberFormat="1" applyFont="1" applyFill="1" applyBorder="1" applyAlignment="1">
      <alignment horizontal="center" vertical="top" wrapText="1"/>
    </xf>
    <xf numFmtId="49" fontId="64" fillId="0" borderId="24" xfId="87" applyNumberFormat="1" applyFont="1" applyFill="1" applyBorder="1" applyAlignment="1">
      <alignment horizontal="center" wrapText="1"/>
    </xf>
    <xf numFmtId="49" fontId="64" fillId="0" borderId="25" xfId="87" applyNumberFormat="1" applyFont="1" applyFill="1" applyBorder="1" applyAlignment="1">
      <alignment horizontal="center" wrapText="1"/>
    </xf>
    <xf numFmtId="49" fontId="64" fillId="0" borderId="12" xfId="87" applyNumberFormat="1" applyFont="1" applyFill="1" applyBorder="1" applyAlignment="1">
      <alignment horizontal="center" wrapText="1"/>
    </xf>
    <xf numFmtId="49" fontId="64" fillId="0" borderId="25" xfId="87" applyNumberFormat="1" applyFont="1" applyFill="1" applyBorder="1" applyAlignment="1">
      <alignment horizontal="center"/>
    </xf>
    <xf numFmtId="49" fontId="64" fillId="0" borderId="24" xfId="87" applyNumberFormat="1" applyFont="1" applyFill="1" applyBorder="1" applyAlignment="1">
      <alignment horizontal="center" vertical="top"/>
    </xf>
    <xf numFmtId="49" fontId="64" fillId="0" borderId="26" xfId="87" applyNumberFormat="1" applyFont="1" applyFill="1" applyBorder="1" applyAlignment="1">
      <alignment horizontal="center" vertical="top"/>
    </xf>
    <xf numFmtId="49" fontId="64" fillId="0" borderId="25" xfId="87" applyNumberFormat="1" applyFont="1" applyFill="1" applyBorder="1" applyAlignment="1">
      <alignment horizontal="center" vertical="top"/>
    </xf>
    <xf numFmtId="49" fontId="63" fillId="0" borderId="12" xfId="87" applyNumberFormat="1" applyFont="1" applyFill="1" applyBorder="1" applyAlignment="1">
      <alignment horizontal="center" vertical="center" wrapText="1"/>
    </xf>
    <xf numFmtId="0" fontId="64" fillId="0" borderId="12" xfId="0" applyFont="1" applyBorder="1" applyAlignment="1">
      <alignment horizontal="center" vertical="center" wrapText="1"/>
    </xf>
    <xf numFmtId="49" fontId="65" fillId="32" borderId="12" xfId="86" applyNumberFormat="1" applyFont="1" applyFill="1" applyBorder="1" applyAlignment="1">
      <alignment horizontal="center" vertical="center"/>
    </xf>
    <xf numFmtId="0" fontId="65" fillId="32" borderId="12" xfId="86" applyNumberFormat="1" applyFont="1" applyFill="1" applyBorder="1" applyAlignment="1">
      <alignment horizontal="center" vertical="top" wrapText="1"/>
    </xf>
    <xf numFmtId="4" fontId="65" fillId="32" borderId="12" xfId="86" applyNumberFormat="1" applyFont="1" applyFill="1" applyBorder="1" applyAlignment="1">
      <alignment horizontal="center" vertical="top" wrapText="1"/>
    </xf>
    <xf numFmtId="0" fontId="63" fillId="32" borderId="12" xfId="86" applyNumberFormat="1" applyFont="1" applyFill="1" applyBorder="1" applyAlignment="1">
      <alignment horizontal="left" vertical="center" wrapText="1"/>
    </xf>
    <xf numFmtId="49" fontId="63" fillId="32" borderId="12" xfId="86" applyNumberFormat="1" applyFont="1" applyFill="1" applyBorder="1" applyAlignment="1">
      <alignment horizontal="center" vertical="center" wrapText="1"/>
    </xf>
    <xf numFmtId="0" fontId="63" fillId="32" borderId="12" xfId="86" applyNumberFormat="1" applyFont="1" applyFill="1" applyBorder="1" applyAlignment="1">
      <alignment vertical="center" wrapText="1"/>
    </xf>
    <xf numFmtId="0" fontId="63" fillId="32" borderId="12" xfId="86" applyNumberFormat="1" applyFont="1" applyFill="1" applyBorder="1" applyAlignment="1">
      <alignment horizontal="center" vertical="top" wrapText="1"/>
    </xf>
    <xf numFmtId="4" fontId="63" fillId="32" borderId="12" xfId="86" applyNumberFormat="1" applyFont="1" applyFill="1" applyBorder="1" applyAlignment="1">
      <alignment horizontal="center" vertical="top" wrapText="1"/>
    </xf>
    <xf numFmtId="49" fontId="63" fillId="32" borderId="12" xfId="87" applyNumberFormat="1" applyFont="1" applyFill="1" applyBorder="1" applyAlignment="1">
      <alignment horizontal="center" vertical="center" wrapText="1"/>
    </xf>
    <xf numFmtId="0" fontId="63" fillId="32" borderId="12" xfId="87" applyFont="1" applyFill="1" applyBorder="1" applyAlignment="1">
      <alignment vertical="center" wrapText="1"/>
    </xf>
    <xf numFmtId="0" fontId="63" fillId="32" borderId="12" xfId="87" applyFont="1" applyFill="1" applyBorder="1" applyAlignment="1">
      <alignment horizontal="center" vertical="top" wrapText="1"/>
    </xf>
    <xf numFmtId="4" fontId="63" fillId="32" borderId="12" xfId="87" applyNumberFormat="1" applyFont="1" applyFill="1" applyBorder="1" applyAlignment="1">
      <alignment horizontal="center" vertical="top" wrapText="1"/>
    </xf>
    <xf numFmtId="49" fontId="63" fillId="28" borderId="12" xfId="86" applyNumberFormat="1" applyFont="1" applyFill="1" applyBorder="1" applyAlignment="1">
      <alignment horizontal="center" wrapText="1"/>
    </xf>
    <xf numFmtId="0" fontId="63" fillId="28" borderId="12" xfId="86" applyNumberFormat="1" applyFont="1" applyFill="1" applyBorder="1" applyAlignment="1">
      <alignment horizontal="justify" wrapText="1"/>
    </xf>
    <xf numFmtId="4" fontId="66" fillId="28" borderId="12" xfId="86" applyNumberFormat="1" applyFont="1" applyFill="1" applyBorder="1" applyAlignment="1">
      <alignment horizontal="center" vertical="top" wrapText="1" shrinkToFit="1"/>
    </xf>
    <xf numFmtId="4" fontId="64" fillId="28" borderId="12" xfId="86" applyNumberFormat="1" applyFont="1" applyFill="1" applyBorder="1" applyAlignment="1">
      <alignment horizontal="center" vertical="top" wrapText="1" shrinkToFit="1"/>
    </xf>
    <xf numFmtId="0" fontId="63" fillId="28" borderId="12" xfId="87" applyNumberFormat="1" applyFont="1" applyFill="1" applyBorder="1" applyAlignment="1">
      <alignment horizontal="center" vertical="center" wrapText="1"/>
    </xf>
    <xf numFmtId="0" fontId="64" fillId="28" borderId="12" xfId="87" applyNumberFormat="1" applyFont="1" applyFill="1" applyBorder="1" applyAlignment="1">
      <alignment horizontal="center" vertical="center" wrapText="1"/>
    </xf>
    <xf numFmtId="0" fontId="63" fillId="32" borderId="12" xfId="87" applyNumberFormat="1" applyFont="1" applyFill="1" applyBorder="1" applyAlignment="1">
      <alignment vertical="center" wrapText="1"/>
    </xf>
    <xf numFmtId="0" fontId="63" fillId="32" borderId="12" xfId="87" applyNumberFormat="1" applyFont="1" applyFill="1" applyBorder="1" applyAlignment="1">
      <alignment horizontal="center" vertical="top" wrapText="1"/>
    </xf>
    <xf numFmtId="0" fontId="63" fillId="32" borderId="12" xfId="87" applyNumberFormat="1" applyFont="1" applyFill="1" applyBorder="1" applyAlignment="1">
      <alignment horizontal="left" vertical="center" wrapText="1"/>
    </xf>
    <xf numFmtId="49" fontId="65" fillId="32" borderId="12" xfId="87" applyNumberFormat="1" applyFont="1" applyFill="1" applyBorder="1" applyAlignment="1">
      <alignment horizontal="left" vertical="center"/>
    </xf>
    <xf numFmtId="0" fontId="65" fillId="32" borderId="12" xfId="87" applyNumberFormat="1" applyFont="1" applyFill="1" applyBorder="1" applyAlignment="1">
      <alignment horizontal="left" vertical="center" wrapText="1"/>
    </xf>
    <xf numFmtId="0" fontId="65" fillId="32" borderId="12" xfId="87" applyNumberFormat="1" applyFont="1" applyFill="1" applyBorder="1" applyAlignment="1">
      <alignment horizontal="center" vertical="top" wrapText="1"/>
    </xf>
    <xf numFmtId="4" fontId="65" fillId="32" borderId="12" xfId="87" applyNumberFormat="1" applyFont="1" applyFill="1" applyBorder="1" applyAlignment="1">
      <alignment horizontal="center" vertical="top" wrapText="1"/>
    </xf>
    <xf numFmtId="0" fontId="63" fillId="31" borderId="12" xfId="87" applyNumberFormat="1" applyFont="1" applyFill="1" applyBorder="1" applyAlignment="1">
      <alignment horizontal="center" vertical="top" wrapText="1"/>
    </xf>
    <xf numFmtId="4" fontId="63" fillId="31" borderId="12" xfId="87" applyNumberFormat="1" applyFont="1" applyFill="1" applyBorder="1" applyAlignment="1">
      <alignment horizontal="center" vertical="top" wrapText="1"/>
    </xf>
    <xf numFmtId="0" fontId="63" fillId="31" borderId="12" xfId="87" applyNumberFormat="1" applyFont="1" applyFill="1" applyBorder="1" applyAlignment="1">
      <alignment horizontal="left" vertical="center" wrapText="1"/>
    </xf>
    <xf numFmtId="0" fontId="63" fillId="31" borderId="12" xfId="87" applyNumberFormat="1" applyFont="1" applyFill="1" applyBorder="1" applyAlignment="1">
      <alignment horizontal="center" vertical="center" wrapText="1"/>
    </xf>
    <xf numFmtId="0" fontId="64" fillId="31" borderId="12" xfId="87" applyNumberFormat="1" applyFont="1" applyFill="1" applyBorder="1" applyAlignment="1">
      <alignment horizontal="center" vertical="center" wrapText="1"/>
    </xf>
    <xf numFmtId="49" fontId="64" fillId="0" borderId="12" xfId="87" applyNumberFormat="1" applyFont="1" applyFill="1" applyBorder="1" applyAlignment="1">
      <alignment horizontal="center" vertical="top" wrapText="1"/>
    </xf>
    <xf numFmtId="49" fontId="63" fillId="0" borderId="25" xfId="87" applyNumberFormat="1" applyFont="1" applyFill="1" applyBorder="1" applyAlignment="1">
      <alignment horizontal="center"/>
    </xf>
    <xf numFmtId="49" fontId="65" fillId="32" borderId="12" xfId="87" applyNumberFormat="1" applyFont="1" applyFill="1" applyBorder="1" applyAlignment="1">
      <alignment horizontal="center" vertical="center"/>
    </xf>
    <xf numFmtId="49" fontId="64" fillId="0" borderId="26" xfId="87" applyNumberFormat="1" applyFont="1" applyFill="1" applyBorder="1" applyAlignment="1">
      <alignment horizontal="center" vertical="top" wrapText="1"/>
    </xf>
    <xf numFmtId="0" fontId="64" fillId="0" borderId="0" xfId="0" applyFont="1" applyAlignment="1">
      <alignment horizontal="center" wrapText="1"/>
    </xf>
    <xf numFmtId="49" fontId="63" fillId="30" borderId="12" xfId="87" applyNumberFormat="1" applyFont="1" applyFill="1" applyBorder="1" applyAlignment="1">
      <alignment horizontal="center" vertical="center" wrapText="1"/>
    </xf>
    <xf numFmtId="0" fontId="65" fillId="32" borderId="14" xfId="87" applyNumberFormat="1" applyFont="1" applyFill="1" applyBorder="1" applyAlignment="1">
      <alignment horizontal="center" vertical="top" wrapText="1"/>
    </xf>
    <xf numFmtId="4" fontId="65" fillId="32" borderId="14" xfId="87" applyNumberFormat="1" applyFont="1" applyFill="1" applyBorder="1" applyAlignment="1">
      <alignment horizontal="center" vertical="top" wrapText="1"/>
    </xf>
    <xf numFmtId="0" fontId="63" fillId="32" borderId="13" xfId="87" applyNumberFormat="1" applyFont="1" applyFill="1" applyBorder="1" applyAlignment="1">
      <alignment horizontal="left" vertical="center" wrapText="1"/>
    </xf>
    <xf numFmtId="0" fontId="63" fillId="32" borderId="14" xfId="87" applyNumberFormat="1" applyFont="1" applyFill="1" applyBorder="1" applyAlignment="1">
      <alignment horizontal="center" vertical="top" wrapText="1"/>
    </xf>
    <xf numFmtId="4" fontId="63" fillId="32" borderId="14" xfId="87" applyNumberFormat="1" applyFont="1" applyFill="1" applyBorder="1" applyAlignment="1">
      <alignment horizontal="center" vertical="top" wrapText="1"/>
    </xf>
    <xf numFmtId="0" fontId="63" fillId="32" borderId="12" xfId="87" applyNumberFormat="1" applyFont="1" applyFill="1" applyBorder="1" applyAlignment="1">
      <alignment horizontal="center" vertical="center"/>
    </xf>
    <xf numFmtId="0" fontId="63" fillId="32" borderId="12" xfId="86" applyNumberFormat="1" applyFont="1" applyFill="1" applyBorder="1" applyAlignment="1">
      <alignment horizontal="center" vertical="center"/>
    </xf>
    <xf numFmtId="0" fontId="63" fillId="31" borderId="12" xfId="87" applyNumberFormat="1" applyFont="1" applyFill="1" applyBorder="1" applyAlignment="1">
      <alignment horizontal="center" vertical="center"/>
    </xf>
    <xf numFmtId="49" fontId="63" fillId="0" borderId="12" xfId="87" applyNumberFormat="1" applyFont="1" applyBorder="1" applyAlignment="1">
      <alignment horizontal="center" wrapText="1"/>
    </xf>
    <xf numFmtId="49" fontId="64" fillId="0" borderId="24" xfId="87" applyNumberFormat="1" applyFont="1" applyBorder="1" applyAlignment="1">
      <alignment horizontal="center" vertical="top" wrapText="1"/>
    </xf>
    <xf numFmtId="49" fontId="64" fillId="0" borderId="25" xfId="87" applyNumberFormat="1" applyFont="1" applyBorder="1" applyAlignment="1">
      <alignment horizontal="center" vertical="top" wrapText="1"/>
    </xf>
    <xf numFmtId="0" fontId="64" fillId="0" borderId="25" xfId="0" applyFont="1" applyBorder="1" applyAlignment="1">
      <alignment horizontal="center" vertical="top" wrapText="1"/>
    </xf>
    <xf numFmtId="0" fontId="64" fillId="0" borderId="26" xfId="0" applyFont="1" applyBorder="1" applyAlignment="1">
      <alignment horizontal="center"/>
    </xf>
    <xf numFmtId="0" fontId="64" fillId="0" borderId="25" xfId="0" applyFont="1" applyBorder="1" applyAlignment="1">
      <alignment horizontal="center"/>
    </xf>
    <xf numFmtId="49" fontId="63" fillId="0" borderId="12" xfId="87" applyNumberFormat="1" applyFont="1" applyFill="1" applyBorder="1" applyAlignment="1">
      <alignment horizontal="center"/>
    </xf>
    <xf numFmtId="0" fontId="63" fillId="0" borderId="12" xfId="87" applyNumberFormat="1" applyFont="1" applyFill="1" applyBorder="1" applyAlignment="1">
      <alignment horizontal="center" vertical="center"/>
    </xf>
    <xf numFmtId="49" fontId="64" fillId="0" borderId="12" xfId="87" applyNumberFormat="1" applyFont="1" applyFill="1" applyBorder="1" applyAlignment="1">
      <alignment horizontal="center" vertical="top"/>
    </xf>
    <xf numFmtId="49" fontId="63" fillId="28" borderId="12" xfId="87" applyNumberFormat="1" applyFont="1" applyFill="1" applyBorder="1" applyAlignment="1">
      <alignment horizontal="center" vertical="top" wrapText="1"/>
    </xf>
    <xf numFmtId="49" fontId="63" fillId="0" borderId="12" xfId="87" applyNumberFormat="1" applyFont="1" applyFill="1" applyBorder="1" applyAlignment="1">
      <alignment horizontal="center" vertical="top" wrapText="1"/>
    </xf>
    <xf numFmtId="49" fontId="63" fillId="0" borderId="25" xfId="87" applyNumberFormat="1" applyFont="1" applyFill="1" applyBorder="1" applyAlignment="1">
      <alignment horizontal="center" vertical="top" wrapText="1"/>
    </xf>
    <xf numFmtId="49" fontId="63" fillId="0" borderId="25" xfId="87" applyNumberFormat="1" applyFont="1" applyFill="1" applyBorder="1" applyAlignment="1">
      <alignment horizontal="center" vertical="top"/>
    </xf>
    <xf numFmtId="0" fontId="64" fillId="0" borderId="12" xfId="0" applyFont="1" applyBorder="1" applyAlignment="1">
      <alignment horizontal="center" vertical="top" wrapText="1"/>
    </xf>
    <xf numFmtId="49" fontId="63" fillId="32" borderId="12" xfId="87" applyNumberFormat="1" applyFont="1" applyFill="1" applyBorder="1" applyAlignment="1">
      <alignment horizontal="center" vertical="top" wrapText="1"/>
    </xf>
    <xf numFmtId="49" fontId="65" fillId="32" borderId="12" xfId="87" applyNumberFormat="1" applyFont="1" applyFill="1" applyBorder="1" applyAlignment="1">
      <alignment horizontal="center" vertical="top"/>
    </xf>
    <xf numFmtId="0" fontId="63" fillId="31" borderId="12" xfId="87" applyNumberFormat="1" applyFont="1" applyFill="1" applyBorder="1" applyAlignment="1">
      <alignment horizontal="center" vertical="top"/>
    </xf>
    <xf numFmtId="0" fontId="63" fillId="32" borderId="12" xfId="87" applyFont="1" applyFill="1" applyBorder="1" applyAlignment="1">
      <alignment horizontal="left" vertical="center" wrapText="1"/>
    </xf>
    <xf numFmtId="0" fontId="63" fillId="31" borderId="12" xfId="87" applyFont="1" applyFill="1" applyBorder="1" applyAlignment="1">
      <alignment horizontal="center" vertical="center" wrapText="1"/>
    </xf>
    <xf numFmtId="0" fontId="63" fillId="31" borderId="12" xfId="87" applyFont="1" applyFill="1" applyBorder="1" applyAlignment="1">
      <alignment horizontal="left" vertical="center" wrapText="1"/>
    </xf>
    <xf numFmtId="0" fontId="64" fillId="31" borderId="12" xfId="87" applyFont="1" applyFill="1" applyBorder="1" applyAlignment="1">
      <alignment horizontal="center" vertical="center" wrapText="1"/>
    </xf>
    <xf numFmtId="49" fontId="64" fillId="0" borderId="12" xfId="87" applyNumberFormat="1" applyFont="1" applyBorder="1" applyAlignment="1">
      <alignment horizontal="center" vertical="top" wrapText="1"/>
    </xf>
    <xf numFmtId="49" fontId="63" fillId="0" borderId="25" xfId="87" applyNumberFormat="1" applyFont="1" applyBorder="1" applyAlignment="1">
      <alignment horizontal="center" wrapText="1"/>
    </xf>
    <xf numFmtId="49" fontId="64" fillId="0" borderId="24" xfId="87" applyNumberFormat="1" applyFont="1" applyBorder="1" applyAlignment="1">
      <alignment horizontal="center" wrapText="1"/>
    </xf>
    <xf numFmtId="49" fontId="63" fillId="0" borderId="12" xfId="87" applyNumberFormat="1" applyFont="1" applyBorder="1" applyAlignment="1">
      <alignment horizontal="center" vertical="center" wrapText="1"/>
    </xf>
    <xf numFmtId="0" fontId="65" fillId="32" borderId="12" xfId="87" applyFont="1" applyFill="1" applyBorder="1" applyAlignment="1">
      <alignment horizontal="left" vertical="center" wrapText="1"/>
    </xf>
    <xf numFmtId="0" fontId="65" fillId="32" borderId="12" xfId="87" applyFont="1" applyFill="1" applyBorder="1" applyAlignment="1">
      <alignment horizontal="center" vertical="top" wrapText="1"/>
    </xf>
    <xf numFmtId="0" fontId="63" fillId="31" borderId="12" xfId="87" applyFont="1" applyFill="1" applyBorder="1" applyAlignment="1">
      <alignment horizontal="center" vertical="center"/>
    </xf>
    <xf numFmtId="0" fontId="63" fillId="31" borderId="12" xfId="87" applyFont="1" applyFill="1" applyBorder="1" applyAlignment="1">
      <alignment horizontal="center" vertical="top" wrapText="1"/>
    </xf>
    <xf numFmtId="0" fontId="63" fillId="0" borderId="12" xfId="87" applyFont="1" applyBorder="1" applyAlignment="1">
      <alignment horizontal="center" vertical="center"/>
    </xf>
    <xf numFmtId="49" fontId="63" fillId="30" borderId="12" xfId="87" applyNumberFormat="1" applyFont="1" applyFill="1" applyBorder="1" applyAlignment="1">
      <alignment horizontal="center" vertical="center"/>
    </xf>
    <xf numFmtId="0" fontId="63" fillId="0" borderId="12" xfId="87" applyNumberFormat="1" applyFont="1" applyBorder="1" applyAlignment="1">
      <alignment horizontal="center" vertical="center" wrapText="1"/>
    </xf>
    <xf numFmtId="0" fontId="63" fillId="0" borderId="12" xfId="0" applyFont="1" applyBorder="1" applyAlignment="1">
      <alignment wrapText="1"/>
    </xf>
    <xf numFmtId="0" fontId="63" fillId="0" borderId="12" xfId="0" applyFont="1" applyBorder="1" applyAlignment="1">
      <alignment horizontal="center" wrapText="1"/>
    </xf>
    <xf numFmtId="4" fontId="64" fillId="0" borderId="12" xfId="0" applyNumberFormat="1" applyFont="1" applyBorder="1" applyAlignment="1">
      <alignment wrapText="1"/>
    </xf>
    <xf numFmtId="4" fontId="64" fillId="0" borderId="25" xfId="0" applyNumberFormat="1" applyFont="1" applyBorder="1" applyAlignment="1">
      <alignment wrapText="1"/>
    </xf>
    <xf numFmtId="4" fontId="64" fillId="28" borderId="12" xfId="87" applyNumberFormat="1" applyFont="1" applyFill="1" applyBorder="1" applyAlignment="1">
      <alignment horizontal="center" vertical="center" wrapText="1"/>
    </xf>
    <xf numFmtId="4" fontId="64" fillId="0" borderId="12" xfId="0" applyNumberFormat="1" applyFont="1" applyBorder="1" applyAlignment="1">
      <alignment horizontal="center" vertical="center" wrapText="1"/>
    </xf>
    <xf numFmtId="4" fontId="64" fillId="0" borderId="0" xfId="0" applyNumberFormat="1" applyFont="1" applyAlignment="1">
      <alignment wrapText="1"/>
    </xf>
    <xf numFmtId="4" fontId="64" fillId="31" borderId="12" xfId="87" applyNumberFormat="1" applyFont="1" applyFill="1" applyBorder="1" applyAlignment="1">
      <alignment horizontal="center" vertical="center" wrapText="1"/>
    </xf>
    <xf numFmtId="4" fontId="64" fillId="0" borderId="25" xfId="0" applyNumberFormat="1" applyFont="1" applyBorder="1" applyAlignment="1"/>
    <xf numFmtId="0" fontId="4" fillId="0" borderId="0" xfId="0" applyFont="1" applyAlignment="1">
      <alignment wrapText="1"/>
    </xf>
    <xf numFmtId="4" fontId="63" fillId="26" borderId="12" xfId="0" applyNumberFormat="1" applyFont="1" applyFill="1" applyBorder="1" applyAlignment="1">
      <alignment horizontal="right" vertical="center" wrapText="1"/>
    </xf>
    <xf numFmtId="4" fontId="64" fillId="0" borderId="12" xfId="56" applyNumberFormat="1" applyFont="1" applyFill="1" applyBorder="1" applyAlignment="1" applyProtection="1">
      <alignment horizontal="right" vertical="top" wrapText="1"/>
    </xf>
    <xf numFmtId="4" fontId="64" fillId="0" borderId="12" xfId="0" applyNumberFormat="1" applyFont="1" applyBorder="1" applyAlignment="1">
      <alignment horizontal="right" wrapText="1"/>
    </xf>
    <xf numFmtId="4" fontId="64" fillId="0" borderId="25" xfId="0" applyNumberFormat="1" applyFont="1" applyBorder="1" applyAlignment="1">
      <alignment horizontal="right" wrapText="1"/>
    </xf>
    <xf numFmtId="4" fontId="64" fillId="0" borderId="25" xfId="84" applyNumberFormat="1" applyFont="1" applyFill="1" applyBorder="1" applyAlignment="1" applyProtection="1">
      <alignment horizontal="right" vertical="top"/>
      <protection locked="0"/>
    </xf>
    <xf numFmtId="4" fontId="64" fillId="0" borderId="12" xfId="84" applyNumberFormat="1" applyFont="1" applyFill="1" applyBorder="1" applyAlignment="1" applyProtection="1">
      <alignment horizontal="right" vertical="top"/>
      <protection locked="0"/>
    </xf>
    <xf numFmtId="4" fontId="64" fillId="28" borderId="12" xfId="87" applyNumberFormat="1" applyFont="1" applyFill="1" applyBorder="1" applyAlignment="1">
      <alignment horizontal="right" vertical="center" wrapText="1"/>
    </xf>
    <xf numFmtId="4" fontId="64" fillId="0" borderId="12" xfId="0" applyNumberFormat="1" applyFont="1" applyBorder="1" applyAlignment="1">
      <alignment horizontal="right" vertical="center" wrapText="1"/>
    </xf>
    <xf numFmtId="4" fontId="64" fillId="0" borderId="24" xfId="56" applyNumberFormat="1" applyFont="1" applyFill="1" applyBorder="1" applyAlignment="1" applyProtection="1">
      <alignment horizontal="right" vertical="top" wrapText="1"/>
    </xf>
    <xf numFmtId="4" fontId="64" fillId="0" borderId="25" xfId="56" applyNumberFormat="1" applyFont="1" applyFill="1" applyBorder="1" applyAlignment="1" applyProtection="1">
      <alignment horizontal="right" vertical="top" wrapText="1"/>
    </xf>
    <xf numFmtId="4" fontId="64" fillId="0" borderId="0" xfId="0" applyNumberFormat="1" applyFont="1" applyAlignment="1">
      <alignment horizontal="right" wrapText="1"/>
    </xf>
    <xf numFmtId="4" fontId="64" fillId="31" borderId="12" xfId="87" applyNumberFormat="1" applyFont="1" applyFill="1" applyBorder="1" applyAlignment="1">
      <alignment horizontal="right" vertical="center" wrapText="1"/>
    </xf>
    <xf numFmtId="4" fontId="64" fillId="0" borderId="24" xfId="257" applyNumberFormat="1" applyFont="1" applyFill="1" applyBorder="1" applyAlignment="1" applyProtection="1">
      <alignment horizontal="right" vertical="top" wrapText="1"/>
    </xf>
    <xf numFmtId="4" fontId="64" fillId="0" borderId="25" xfId="257" applyNumberFormat="1" applyFont="1" applyFill="1" applyBorder="1" applyAlignment="1" applyProtection="1">
      <alignment horizontal="right" vertical="top" wrapText="1"/>
    </xf>
    <xf numFmtId="4" fontId="64" fillId="0" borderId="26" xfId="0" applyNumberFormat="1" applyFont="1" applyBorder="1" applyAlignment="1">
      <alignment horizontal="right" vertical="top"/>
    </xf>
    <xf numFmtId="4" fontId="64" fillId="0" borderId="25" xfId="0" applyNumberFormat="1" applyFont="1" applyBorder="1" applyAlignment="1">
      <alignment horizontal="right"/>
    </xf>
    <xf numFmtId="4" fontId="64" fillId="0" borderId="24" xfId="0" applyNumberFormat="1" applyFont="1" applyBorder="1" applyAlignment="1">
      <alignment horizontal="right" wrapText="1"/>
    </xf>
    <xf numFmtId="4" fontId="64" fillId="0" borderId="12" xfId="0" applyNumberFormat="1" applyFont="1" applyFill="1" applyBorder="1" applyAlignment="1">
      <alignment horizontal="right" vertical="center" wrapText="1"/>
    </xf>
    <xf numFmtId="4" fontId="66" fillId="28" borderId="12" xfId="86" applyNumberFormat="1" applyFont="1" applyFill="1" applyBorder="1" applyAlignment="1">
      <alignment horizontal="right" vertical="top" wrapText="1" shrinkToFit="1"/>
    </xf>
    <xf numFmtId="4" fontId="66" fillId="0" borderId="12" xfId="86" applyNumberFormat="1" applyFont="1" applyFill="1" applyBorder="1" applyAlignment="1">
      <alignment horizontal="right" vertical="top" wrapText="1" shrinkToFit="1"/>
    </xf>
    <xf numFmtId="4" fontId="64" fillId="32" borderId="12" xfId="86" applyNumberFormat="1" applyFont="1" applyFill="1" applyBorder="1" applyAlignment="1">
      <alignment horizontal="right" vertical="top" wrapText="1"/>
    </xf>
    <xf numFmtId="4" fontId="64" fillId="0" borderId="12" xfId="86" applyNumberFormat="1" applyFont="1" applyFill="1" applyBorder="1" applyAlignment="1">
      <alignment horizontal="right" vertical="top" wrapText="1" shrinkToFit="1"/>
    </xf>
    <xf numFmtId="4" fontId="64" fillId="0" borderId="24" xfId="86" applyNumberFormat="1" applyFont="1" applyFill="1" applyBorder="1" applyAlignment="1">
      <alignment horizontal="right" vertical="top" shrinkToFit="1"/>
    </xf>
    <xf numFmtId="4" fontId="64" fillId="0" borderId="26" xfId="86" applyNumberFormat="1" applyFont="1" applyFill="1" applyBorder="1" applyAlignment="1">
      <alignment horizontal="right" vertical="top" wrapText="1" shrinkToFit="1"/>
    </xf>
    <xf numFmtId="4" fontId="64" fillId="0" borderId="25" xfId="86" applyNumberFormat="1" applyFont="1" applyFill="1" applyBorder="1" applyAlignment="1">
      <alignment horizontal="right" vertical="top" wrapText="1" shrinkToFit="1"/>
    </xf>
    <xf numFmtId="4" fontId="64" fillId="32" borderId="12" xfId="87" applyNumberFormat="1" applyFont="1" applyFill="1" applyBorder="1" applyAlignment="1">
      <alignment horizontal="right" vertical="top" wrapText="1"/>
    </xf>
    <xf numFmtId="4" fontId="64" fillId="0" borderId="24" xfId="86" applyNumberFormat="1" applyFont="1" applyFill="1" applyBorder="1" applyAlignment="1">
      <alignment horizontal="right" vertical="top" wrapText="1" shrinkToFit="1"/>
    </xf>
    <xf numFmtId="4" fontId="66" fillId="32" borderId="12" xfId="86" applyNumberFormat="1" applyFont="1" applyFill="1" applyBorder="1" applyAlignment="1">
      <alignment horizontal="right" vertical="top" wrapText="1"/>
    </xf>
    <xf numFmtId="4" fontId="64" fillId="0" borderId="12" xfId="86" applyNumberFormat="1" applyFont="1" applyFill="1" applyBorder="1" applyAlignment="1">
      <alignment horizontal="right" vertical="top" wrapText="1"/>
    </xf>
    <xf numFmtId="4" fontId="64" fillId="0" borderId="12" xfId="87" applyNumberFormat="1" applyFont="1" applyFill="1" applyBorder="1" applyAlignment="1">
      <alignment horizontal="right" vertical="top" wrapText="1" shrinkToFit="1"/>
    </xf>
    <xf numFmtId="4" fontId="64" fillId="0" borderId="25" xfId="87" applyNumberFormat="1" applyFont="1" applyFill="1" applyBorder="1" applyAlignment="1">
      <alignment horizontal="right" vertical="top" wrapText="1" shrinkToFit="1"/>
    </xf>
    <xf numFmtId="4" fontId="64" fillId="0" borderId="24" xfId="87" applyNumberFormat="1" applyFont="1" applyFill="1" applyBorder="1" applyAlignment="1">
      <alignment horizontal="right" vertical="top" shrinkToFit="1"/>
    </xf>
    <xf numFmtId="4" fontId="64" fillId="0" borderId="26" xfId="87" applyNumberFormat="1" applyFont="1" applyFill="1" applyBorder="1" applyAlignment="1">
      <alignment horizontal="right" vertical="top" wrapText="1" shrinkToFit="1"/>
    </xf>
    <xf numFmtId="4" fontId="64" fillId="0" borderId="24" xfId="87" applyNumberFormat="1" applyFont="1" applyFill="1" applyBorder="1" applyAlignment="1">
      <alignment horizontal="right" vertical="top" wrapText="1" shrinkToFit="1"/>
    </xf>
    <xf numFmtId="4" fontId="64" fillId="0" borderId="26" xfId="87" applyNumberFormat="1" applyFont="1" applyFill="1" applyBorder="1" applyAlignment="1">
      <alignment horizontal="right" vertical="top" shrinkToFit="1"/>
    </xf>
    <xf numFmtId="4" fontId="64" fillId="0" borderId="25" xfId="87" applyNumberFormat="1" applyFont="1" applyFill="1" applyBorder="1" applyAlignment="1">
      <alignment horizontal="right" vertical="top" shrinkToFit="1"/>
    </xf>
    <xf numFmtId="4" fontId="66" fillId="32" borderId="12" xfId="87" applyNumberFormat="1" applyFont="1" applyFill="1" applyBorder="1" applyAlignment="1">
      <alignment horizontal="right" vertical="top" wrapText="1"/>
    </xf>
    <xf numFmtId="4" fontId="64" fillId="0" borderId="12" xfId="87" applyNumberFormat="1" applyFont="1" applyFill="1" applyBorder="1" applyAlignment="1">
      <alignment horizontal="right" vertical="top" wrapText="1"/>
    </xf>
    <xf numFmtId="4" fontId="66" fillId="0" borderId="12" xfId="87" applyNumberFormat="1" applyFont="1" applyFill="1" applyBorder="1" applyAlignment="1">
      <alignment horizontal="right" vertical="top" wrapText="1" shrinkToFit="1"/>
    </xf>
    <xf numFmtId="4" fontId="66" fillId="32" borderId="15" xfId="87" applyNumberFormat="1" applyFont="1" applyFill="1" applyBorder="1" applyAlignment="1">
      <alignment horizontal="right" vertical="top" wrapText="1"/>
    </xf>
    <xf numFmtId="4" fontId="64" fillId="0" borderId="15" xfId="87" applyNumberFormat="1" applyFont="1" applyFill="1" applyBorder="1" applyAlignment="1">
      <alignment horizontal="right" vertical="top" wrapText="1"/>
    </xf>
    <xf numFmtId="4" fontId="64" fillId="32" borderId="15" xfId="87" applyNumberFormat="1" applyFont="1" applyFill="1" applyBorder="1" applyAlignment="1">
      <alignment horizontal="right" vertical="top" wrapText="1"/>
    </xf>
    <xf numFmtId="4" fontId="64" fillId="0" borderId="0" xfId="87" applyNumberFormat="1" applyFont="1" applyFill="1" applyBorder="1" applyAlignment="1">
      <alignment horizontal="right" vertical="top" wrapText="1"/>
    </xf>
    <xf numFmtId="4" fontId="64" fillId="0" borderId="12" xfId="87" applyNumberFormat="1" applyFont="1" applyBorder="1" applyAlignment="1">
      <alignment horizontal="right" vertical="top" wrapText="1" shrinkToFit="1"/>
    </xf>
    <xf numFmtId="4" fontId="64" fillId="31" borderId="12" xfId="87" applyNumberFormat="1" applyFont="1" applyFill="1" applyBorder="1" applyAlignment="1">
      <alignment horizontal="right" vertical="top" wrapText="1"/>
    </xf>
    <xf numFmtId="4" fontId="64" fillId="28" borderId="12" xfId="87" applyNumberFormat="1" applyFont="1" applyFill="1" applyBorder="1" applyAlignment="1">
      <alignment horizontal="right" vertical="top" wrapText="1"/>
    </xf>
    <xf numFmtId="4" fontId="64" fillId="0" borderId="25" xfId="87" applyNumberFormat="1" applyFont="1" applyBorder="1" applyAlignment="1">
      <alignment horizontal="right" vertical="top" wrapText="1" shrinkToFit="1"/>
    </xf>
    <xf numFmtId="4" fontId="64" fillId="0" borderId="24" xfId="87" applyNumberFormat="1" applyFont="1" applyBorder="1" applyAlignment="1">
      <alignment horizontal="right" vertical="top" wrapText="1" shrinkToFit="1"/>
    </xf>
    <xf numFmtId="4" fontId="64" fillId="0" borderId="12" xfId="87" applyNumberFormat="1" applyFont="1" applyBorder="1" applyAlignment="1">
      <alignment horizontal="right" vertical="top" shrinkToFit="1"/>
    </xf>
    <xf numFmtId="4" fontId="64" fillId="0" borderId="12" xfId="87" applyNumberFormat="1" applyFont="1" applyBorder="1" applyAlignment="1">
      <alignment horizontal="right" vertical="top" wrapText="1"/>
    </xf>
    <xf numFmtId="4" fontId="66" fillId="0" borderId="12" xfId="87" applyNumberFormat="1" applyFont="1" applyBorder="1" applyAlignment="1">
      <alignment horizontal="right" vertical="top" wrapText="1" shrinkToFit="1"/>
    </xf>
    <xf numFmtId="4" fontId="64" fillId="30" borderId="12" xfId="87" applyNumberFormat="1" applyFont="1" applyFill="1" applyBorder="1" applyAlignment="1">
      <alignment horizontal="right" vertical="top" wrapText="1"/>
    </xf>
    <xf numFmtId="4" fontId="64" fillId="0" borderId="12" xfId="87" applyNumberFormat="1" applyFont="1" applyFill="1" applyBorder="1" applyAlignment="1">
      <alignment horizontal="right" vertical="top" shrinkToFit="1"/>
    </xf>
    <xf numFmtId="4" fontId="4" fillId="0" borderId="12" xfId="0" applyNumberFormat="1" applyFont="1" applyBorder="1" applyAlignment="1">
      <alignment horizontal="right" wrapText="1"/>
    </xf>
    <xf numFmtId="4" fontId="4" fillId="0" borderId="0" xfId="0" applyNumberFormat="1" applyFont="1" applyAlignment="1">
      <alignment horizontal="right" wrapText="1"/>
    </xf>
    <xf numFmtId="4" fontId="64" fillId="0" borderId="12" xfId="0" applyNumberFormat="1" applyFont="1" applyFill="1" applyBorder="1" applyAlignment="1">
      <alignment horizontal="center" vertical="center" wrapText="1"/>
    </xf>
    <xf numFmtId="4" fontId="64" fillId="32" borderId="12" xfId="86" applyNumberFormat="1" applyFont="1" applyFill="1" applyBorder="1" applyAlignment="1">
      <alignment horizontal="center" vertical="top" wrapText="1"/>
    </xf>
    <xf numFmtId="4" fontId="64" fillId="32" borderId="12" xfId="87" applyNumberFormat="1" applyFont="1" applyFill="1" applyBorder="1" applyAlignment="1">
      <alignment horizontal="center" vertical="top" wrapText="1"/>
    </xf>
    <xf numFmtId="4" fontId="64" fillId="0" borderId="24" xfId="86" applyNumberFormat="1" applyFont="1" applyFill="1" applyBorder="1" applyAlignment="1">
      <alignment horizontal="center" vertical="top" wrapText="1" shrinkToFit="1"/>
    </xf>
    <xf numFmtId="4" fontId="66" fillId="32" borderId="12" xfId="86" applyNumberFormat="1" applyFont="1" applyFill="1" applyBorder="1" applyAlignment="1">
      <alignment horizontal="center" vertical="top" wrapText="1"/>
    </xf>
    <xf numFmtId="4" fontId="66" fillId="32" borderId="12" xfId="87" applyNumberFormat="1" applyFont="1" applyFill="1" applyBorder="1" applyAlignment="1">
      <alignment horizontal="center" vertical="top" wrapText="1"/>
    </xf>
    <xf numFmtId="4" fontId="64" fillId="0" borderId="25" xfId="87" applyNumberFormat="1" applyFont="1" applyFill="1" applyBorder="1" applyAlignment="1">
      <alignment horizontal="left" vertical="top" shrinkToFit="1"/>
    </xf>
    <xf numFmtId="4" fontId="66" fillId="32" borderId="14" xfId="87" applyNumberFormat="1" applyFont="1" applyFill="1" applyBorder="1" applyAlignment="1">
      <alignment horizontal="center" vertical="top" wrapText="1"/>
    </xf>
    <xf numFmtId="4" fontId="64" fillId="0" borderId="15" xfId="87" applyNumberFormat="1" applyFont="1" applyFill="1" applyBorder="1" applyAlignment="1">
      <alignment horizontal="center" vertical="top" wrapText="1"/>
    </xf>
    <xf numFmtId="4" fontId="64" fillId="32" borderId="15" xfId="87" applyNumberFormat="1" applyFont="1" applyFill="1" applyBorder="1" applyAlignment="1">
      <alignment horizontal="center" vertical="top" wrapText="1"/>
    </xf>
    <xf numFmtId="4" fontId="64" fillId="0" borderId="0" xfId="87" applyNumberFormat="1" applyFont="1" applyFill="1" applyBorder="1" applyAlignment="1">
      <alignment horizontal="center" vertical="top" wrapText="1"/>
    </xf>
    <xf numFmtId="4" fontId="64" fillId="31" borderId="12" xfId="87" applyNumberFormat="1" applyFont="1" applyFill="1" applyBorder="1" applyAlignment="1">
      <alignment horizontal="center" vertical="top" wrapText="1"/>
    </xf>
    <xf numFmtId="4" fontId="64" fillId="28" borderId="12" xfId="87" applyNumberFormat="1" applyFont="1" applyFill="1" applyBorder="1" applyAlignment="1">
      <alignment horizontal="center" vertical="top" wrapText="1"/>
    </xf>
    <xf numFmtId="4" fontId="64" fillId="0" borderId="12" xfId="87" applyNumberFormat="1" applyFont="1" applyBorder="1" applyAlignment="1">
      <alignment horizontal="left" vertical="top" shrinkToFit="1"/>
    </xf>
    <xf numFmtId="4" fontId="64" fillId="30" borderId="12" xfId="87" applyNumberFormat="1" applyFont="1" applyFill="1" applyBorder="1" applyAlignment="1">
      <alignment horizontal="center" vertical="top" wrapText="1"/>
    </xf>
    <xf numFmtId="4" fontId="66" fillId="30" borderId="12" xfId="87" applyNumberFormat="1" applyFont="1" applyFill="1" applyBorder="1" applyAlignment="1">
      <alignment horizontal="center" vertical="top" wrapText="1"/>
    </xf>
    <xf numFmtId="4" fontId="64" fillId="0" borderId="12" xfId="87" applyNumberFormat="1" applyFont="1" applyFill="1" applyBorder="1" applyAlignment="1">
      <alignment horizontal="left" vertical="top" shrinkToFit="1"/>
    </xf>
    <xf numFmtId="4" fontId="4" fillId="0" borderId="12" xfId="0" applyNumberFormat="1" applyFont="1" applyBorder="1" applyAlignment="1">
      <alignment wrapText="1"/>
    </xf>
    <xf numFmtId="4" fontId="4" fillId="0" borderId="0" xfId="0" applyNumberFormat="1" applyFont="1" applyAlignment="1">
      <alignment wrapText="1"/>
    </xf>
    <xf numFmtId="4" fontId="64" fillId="0" borderId="26" xfId="0" applyNumberFormat="1" applyFont="1" applyBorder="1" applyAlignment="1">
      <alignment horizontal="center" vertical="top"/>
    </xf>
    <xf numFmtId="0" fontId="5" fillId="0" borderId="21" xfId="0" applyFont="1" applyFill="1" applyBorder="1" applyAlignment="1">
      <alignment horizontal="justify" vertical="top" wrapText="1"/>
    </xf>
    <xf numFmtId="0" fontId="5" fillId="0" borderId="0" xfId="0" applyFont="1" applyFill="1" applyBorder="1" applyAlignment="1">
      <alignment horizontal="justify" vertical="top" wrapText="1"/>
    </xf>
    <xf numFmtId="0" fontId="5" fillId="0" borderId="18" xfId="0" applyFont="1" applyFill="1" applyBorder="1" applyAlignment="1">
      <alignment horizontal="justify" vertical="top" wrapText="1"/>
    </xf>
    <xf numFmtId="0" fontId="0" fillId="0" borderId="21" xfId="0" applyFill="1" applyBorder="1" applyAlignment="1">
      <alignment horizontal="justify" vertical="top"/>
    </xf>
    <xf numFmtId="0" fontId="0" fillId="0" borderId="0" xfId="0" applyFill="1" applyBorder="1" applyAlignment="1">
      <alignment horizontal="justify" vertical="top"/>
    </xf>
    <xf numFmtId="0" fontId="0" fillId="0" borderId="18" xfId="0" applyFill="1" applyBorder="1" applyAlignment="1">
      <alignment horizontal="justify" vertical="top"/>
    </xf>
    <xf numFmtId="0" fontId="4" fillId="0" borderId="21" xfId="0" applyFont="1" applyFill="1" applyBorder="1" applyAlignment="1">
      <alignment horizontal="justify" vertical="top" wrapText="1"/>
    </xf>
    <xf numFmtId="0" fontId="0" fillId="0" borderId="0" xfId="0" applyFill="1" applyBorder="1" applyAlignment="1">
      <alignment horizontal="justify" vertical="top" wrapText="1"/>
    </xf>
    <xf numFmtId="0" fontId="0" fillId="0" borderId="18" xfId="0" applyFill="1" applyBorder="1" applyAlignment="1">
      <alignment horizontal="justify" vertical="top" wrapText="1"/>
    </xf>
    <xf numFmtId="0" fontId="0" fillId="0" borderId="23" xfId="0" applyFill="1" applyBorder="1" applyAlignment="1">
      <alignment horizontal="center"/>
    </xf>
    <xf numFmtId="0" fontId="0" fillId="0" borderId="19" xfId="0" applyFill="1" applyBorder="1" applyAlignment="1">
      <alignment horizontal="center"/>
    </xf>
    <xf numFmtId="0" fontId="0" fillId="0" borderId="20" xfId="0" applyFill="1" applyBorder="1" applyAlignment="1">
      <alignment horizontal="center"/>
    </xf>
    <xf numFmtId="0" fontId="4" fillId="0" borderId="21" xfId="0" applyFont="1" applyFill="1" applyBorder="1" applyAlignment="1">
      <alignment horizontal="justify" vertical="top"/>
    </xf>
    <xf numFmtId="0" fontId="4" fillId="0" borderId="0" xfId="0" applyFont="1" applyFill="1" applyBorder="1" applyAlignment="1">
      <alignment horizontal="justify" vertical="top"/>
    </xf>
    <xf numFmtId="0" fontId="4" fillId="0" borderId="18" xfId="0" applyFont="1" applyFill="1" applyBorder="1" applyAlignment="1">
      <alignment horizontal="justify" vertical="top"/>
    </xf>
    <xf numFmtId="0" fontId="0" fillId="0" borderId="21" xfId="0" applyFill="1" applyBorder="1" applyAlignment="1">
      <alignment horizontal="center"/>
    </xf>
    <xf numFmtId="0" fontId="0" fillId="0" borderId="0" xfId="0" applyFill="1" applyBorder="1" applyAlignment="1">
      <alignment horizontal="center"/>
    </xf>
    <xf numFmtId="0" fontId="0" fillId="0" borderId="18" xfId="0" applyFill="1" applyBorder="1" applyAlignment="1">
      <alignment horizontal="center"/>
    </xf>
    <xf numFmtId="0" fontId="4" fillId="0" borderId="0" xfId="0" applyFont="1" applyFill="1" applyAlignment="1">
      <alignment horizontal="justify" vertical="top" wrapText="1"/>
    </xf>
    <xf numFmtId="0" fontId="4" fillId="0" borderId="18" xfId="0" applyFont="1" applyFill="1" applyBorder="1" applyAlignment="1">
      <alignment horizontal="justify" vertical="top" wrapText="1"/>
    </xf>
    <xf numFmtId="0" fontId="51" fillId="0" borderId="0" xfId="86" applyNumberFormat="1" applyFont="1" applyFill="1" applyBorder="1" applyAlignment="1">
      <alignment horizontal="center" vertical="center" wrapText="1"/>
    </xf>
    <xf numFmtId="49" fontId="0" fillId="0" borderId="0" xfId="0" applyNumberFormat="1" applyBorder="1" applyAlignment="1">
      <alignment horizontal="center" vertical="center"/>
    </xf>
    <xf numFmtId="0" fontId="50" fillId="0" borderId="0" xfId="86" applyNumberFormat="1" applyFont="1" applyFill="1" applyBorder="1" applyAlignment="1">
      <alignment horizontal="center" vertical="center" wrapText="1"/>
    </xf>
    <xf numFmtId="0" fontId="51" fillId="0" borderId="13" xfId="0" applyFont="1" applyFill="1" applyBorder="1" applyAlignment="1">
      <alignment horizontal="center" vertical="center" wrapText="1"/>
    </xf>
    <xf numFmtId="0" fontId="51" fillId="0" borderId="14" xfId="0" applyFont="1" applyFill="1" applyBorder="1" applyAlignment="1">
      <alignment horizontal="center" vertical="center" wrapText="1"/>
    </xf>
    <xf numFmtId="0" fontId="51" fillId="0" borderId="15"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18" xfId="0" applyFont="1" applyFill="1" applyBorder="1" applyAlignment="1">
      <alignment horizontal="center" vertical="center"/>
    </xf>
    <xf numFmtId="0" fontId="5" fillId="0" borderId="21" xfId="0" applyFont="1" applyFill="1" applyBorder="1" applyAlignment="1">
      <alignment horizontal="left"/>
    </xf>
    <xf numFmtId="0" fontId="5" fillId="0" borderId="0" xfId="0" applyFont="1" applyFill="1" applyBorder="1" applyAlignment="1">
      <alignment horizontal="left"/>
    </xf>
    <xf numFmtId="0" fontId="5" fillId="0" borderId="18" xfId="0" applyFont="1" applyFill="1" applyBorder="1" applyAlignment="1">
      <alignment horizontal="left"/>
    </xf>
    <xf numFmtId="49" fontId="50" fillId="0" borderId="22" xfId="86" applyNumberFormat="1" applyFont="1" applyFill="1" applyBorder="1" applyAlignment="1">
      <alignment horizontal="center" vertical="top"/>
    </xf>
    <xf numFmtId="49" fontId="50" fillId="0" borderId="16" xfId="86" applyNumberFormat="1" applyFont="1" applyFill="1" applyBorder="1" applyAlignment="1">
      <alignment horizontal="center" vertical="top"/>
    </xf>
    <xf numFmtId="49" fontId="50" fillId="0" borderId="17" xfId="86" applyNumberFormat="1" applyFont="1" applyFill="1" applyBorder="1" applyAlignment="1">
      <alignment horizontal="center" vertical="top"/>
    </xf>
    <xf numFmtId="0" fontId="4" fillId="0" borderId="0" xfId="0" applyFont="1" applyAlignment="1">
      <alignment horizontal="center" wrapText="1"/>
    </xf>
    <xf numFmtId="4" fontId="63" fillId="0" borderId="0" xfId="0" applyNumberFormat="1" applyFont="1" applyAlignment="1">
      <alignment horizontal="center" vertical="center" wrapText="1"/>
    </xf>
    <xf numFmtId="0" fontId="64" fillId="0" borderId="13" xfId="0" applyFont="1" applyBorder="1" applyAlignment="1">
      <alignment horizontal="center" vertical="center" wrapText="1"/>
    </xf>
    <xf numFmtId="0" fontId="64" fillId="0" borderId="14" xfId="0" applyFont="1" applyBorder="1" applyAlignment="1">
      <alignment horizontal="center" vertical="center" wrapText="1"/>
    </xf>
    <xf numFmtId="0" fontId="64" fillId="0" borderId="15" xfId="0" applyFont="1" applyBorder="1" applyAlignment="1">
      <alignment horizontal="center" vertical="center" wrapText="1"/>
    </xf>
    <xf numFmtId="49" fontId="64" fillId="0" borderId="13" xfId="86" applyNumberFormat="1" applyFont="1" applyFill="1" applyBorder="1" applyAlignment="1">
      <alignment horizontal="center" vertical="top" wrapText="1"/>
    </xf>
    <xf numFmtId="49" fontId="64" fillId="0" borderId="14" xfId="86" applyNumberFormat="1" applyFont="1" applyFill="1" applyBorder="1" applyAlignment="1">
      <alignment horizontal="center" vertical="top" wrapText="1"/>
    </xf>
    <xf numFmtId="49" fontId="64" fillId="0" borderId="15" xfId="86" applyNumberFormat="1" applyFont="1" applyFill="1" applyBorder="1" applyAlignment="1">
      <alignment horizontal="center" vertical="top" wrapText="1"/>
    </xf>
  </cellXfs>
  <cellStyles count="408">
    <cellStyle name="_Procjena opremanja Busevec - Lekenik" xfId="1"/>
    <cellStyle name="20% - Accent1" xfId="2"/>
    <cellStyle name="20% - Accent1 2" xfId="3"/>
    <cellStyle name="20% - Accent1 2 2" xfId="127"/>
    <cellStyle name="20% - Accent1 2 3" xfId="126"/>
    <cellStyle name="20% - Accent1 3" xfId="128"/>
    <cellStyle name="20% - Accent1 4" xfId="129"/>
    <cellStyle name="20% - Accent2" xfId="4"/>
    <cellStyle name="20% - Accent2 2" xfId="5"/>
    <cellStyle name="20% - Accent2 2 2" xfId="131"/>
    <cellStyle name="20% - Accent2 2 3" xfId="130"/>
    <cellStyle name="20% - Accent2 3" xfId="132"/>
    <cellStyle name="20% - Accent2 4" xfId="133"/>
    <cellStyle name="20% - Accent3" xfId="6"/>
    <cellStyle name="20% - Accent3 2" xfId="7"/>
    <cellStyle name="20% - Accent3 2 2" xfId="135"/>
    <cellStyle name="20% - Accent3 2 3" xfId="134"/>
    <cellStyle name="20% - Accent3 3" xfId="136"/>
    <cellStyle name="20% - Accent3 4" xfId="137"/>
    <cellStyle name="20% - Accent4" xfId="8"/>
    <cellStyle name="20% - Accent4 2" xfId="9"/>
    <cellStyle name="20% - Accent4 2 2" xfId="139"/>
    <cellStyle name="20% - Accent4 2 3" xfId="138"/>
    <cellStyle name="20% - Accent4 3" xfId="140"/>
    <cellStyle name="20% - Accent4 4" xfId="141"/>
    <cellStyle name="20% - Accent5" xfId="10"/>
    <cellStyle name="20% - Accent5 2" xfId="11"/>
    <cellStyle name="20% - Accent5 2 2" xfId="143"/>
    <cellStyle name="20% - Accent5 2 3" xfId="142"/>
    <cellStyle name="20% - Accent5 3" xfId="144"/>
    <cellStyle name="20% - Accent5 4" xfId="145"/>
    <cellStyle name="20% - Accent6" xfId="12"/>
    <cellStyle name="20% - Accent6 2" xfId="13"/>
    <cellStyle name="20% - Accent6 2 2" xfId="147"/>
    <cellStyle name="20% - Accent6 2 3" xfId="146"/>
    <cellStyle name="20% - Accent6 3" xfId="148"/>
    <cellStyle name="20% - Accent6 4" xfId="149"/>
    <cellStyle name="20% - Isticanje1" xfId="150"/>
    <cellStyle name="20% - Isticanje1 2" xfId="151"/>
    <cellStyle name="20% - Isticanje1_2014-12-03 Tender B Manastir - most Drava" xfId="152"/>
    <cellStyle name="20% - Isticanje2" xfId="153"/>
    <cellStyle name="20% - Isticanje2 2" xfId="154"/>
    <cellStyle name="20% - Isticanje2_2014-12-03 Tender B Manastir - most Drava" xfId="155"/>
    <cellStyle name="20% - Isticanje3" xfId="156"/>
    <cellStyle name="20% - Isticanje3 2" xfId="157"/>
    <cellStyle name="20% - Isticanje3_2014-12-03 Tender B Manastir - most Drava" xfId="158"/>
    <cellStyle name="20% - Isticanje4" xfId="159"/>
    <cellStyle name="20% - Isticanje4 2" xfId="160"/>
    <cellStyle name="20% - Isticanje4_2014-12-03 Tender B Manastir - most Drava" xfId="161"/>
    <cellStyle name="20% - Isticanje5" xfId="162"/>
    <cellStyle name="20% - Isticanje5 2" xfId="163"/>
    <cellStyle name="20% - Isticanje5_2014-12-03 Tender B Manastir - most Drava" xfId="164"/>
    <cellStyle name="20% - Isticanje6" xfId="165"/>
    <cellStyle name="20% - Isticanje6 2" xfId="166"/>
    <cellStyle name="20% - Isticanje6_2014-12-03 Tender B Manastir - most Drava" xfId="167"/>
    <cellStyle name="40% - Accent1" xfId="14"/>
    <cellStyle name="40% - Accent1 2" xfId="15"/>
    <cellStyle name="40% - Accent1 2 2" xfId="169"/>
    <cellStyle name="40% - Accent1 2 3" xfId="168"/>
    <cellStyle name="40% - Accent1 3" xfId="170"/>
    <cellStyle name="40% - Accent1 4" xfId="171"/>
    <cellStyle name="40% - Accent2" xfId="16"/>
    <cellStyle name="40% - Accent2 2" xfId="17"/>
    <cellStyle name="40% - Accent2 2 2" xfId="173"/>
    <cellStyle name="40% - Accent2 2 3" xfId="172"/>
    <cellStyle name="40% - Accent2 3" xfId="174"/>
    <cellStyle name="40% - Accent2 4" xfId="175"/>
    <cellStyle name="40% - Accent3" xfId="18"/>
    <cellStyle name="40% - Accent3 2" xfId="19"/>
    <cellStyle name="40% - Accent3 2 2" xfId="177"/>
    <cellStyle name="40% - Accent3 2 3" xfId="176"/>
    <cellStyle name="40% - Accent3 3" xfId="178"/>
    <cellStyle name="40% - Accent3 4" xfId="179"/>
    <cellStyle name="40% - Accent4" xfId="20"/>
    <cellStyle name="40% - Accent4 2" xfId="21"/>
    <cellStyle name="40% - Accent4 2 2" xfId="181"/>
    <cellStyle name="40% - Accent4 2 3" xfId="180"/>
    <cellStyle name="40% - Accent4 3" xfId="182"/>
    <cellStyle name="40% - Accent4 4" xfId="183"/>
    <cellStyle name="40% - Accent5" xfId="22"/>
    <cellStyle name="40% - Accent5 2" xfId="23"/>
    <cellStyle name="40% - Accent5 2 2" xfId="185"/>
    <cellStyle name="40% - Accent5 2 3" xfId="184"/>
    <cellStyle name="40% - Accent5 3" xfId="186"/>
    <cellStyle name="40% - Accent5 3 2" xfId="380"/>
    <cellStyle name="40% - Accent5 3 2 2" xfId="400"/>
    <cellStyle name="40% - Accent5 3 3" xfId="391"/>
    <cellStyle name="40% - Accent5 4" xfId="187"/>
    <cellStyle name="40% - Accent5 5" xfId="188"/>
    <cellStyle name="40% - Accent6" xfId="24"/>
    <cellStyle name="40% - Accent6 2" xfId="25"/>
    <cellStyle name="40% - Accent6 2 2" xfId="190"/>
    <cellStyle name="40% - Accent6 2 3" xfId="189"/>
    <cellStyle name="40% - Accent6 3" xfId="191"/>
    <cellStyle name="40% - Accent6 4" xfId="192"/>
    <cellStyle name="40% - Isticanje2" xfId="193"/>
    <cellStyle name="40% - Isticanje2 2" xfId="194"/>
    <cellStyle name="40% - Isticanje2_2014-12-03 Tender B Manastir - most Drava" xfId="195"/>
    <cellStyle name="40% - Isticanje3" xfId="196"/>
    <cellStyle name="40% - Isticanje3 2" xfId="197"/>
    <cellStyle name="40% - Isticanje3_2014-12-03 Tender B Manastir - most Drava" xfId="198"/>
    <cellStyle name="40% - Isticanje4" xfId="199"/>
    <cellStyle name="40% - Isticanje4 2" xfId="200"/>
    <cellStyle name="40% - Isticanje4_2014-12-03 Tender B Manastir - most Drava" xfId="201"/>
    <cellStyle name="40% - Isticanje5" xfId="202"/>
    <cellStyle name="40% - Isticanje5 2" xfId="203"/>
    <cellStyle name="40% - Isticanje5 3" xfId="204"/>
    <cellStyle name="40% - Isticanje5 3 2" xfId="381"/>
    <cellStyle name="40% - Isticanje5 3 2 2" xfId="401"/>
    <cellStyle name="40% - Isticanje5 3 3" xfId="392"/>
    <cellStyle name="40% - Isticanje5 5" xfId="205"/>
    <cellStyle name="40% - Isticanje5 5 2" xfId="382"/>
    <cellStyle name="40% - Isticanje5 5 2 2" xfId="402"/>
    <cellStyle name="40% - Isticanje5 5 3" xfId="393"/>
    <cellStyle name="40% - Isticanje5_2014-12-03 Tender B Manastir - most Drava" xfId="206"/>
    <cellStyle name="40% - Isticanje6" xfId="207"/>
    <cellStyle name="40% - Isticanje6 2" xfId="208"/>
    <cellStyle name="40% - Isticanje6_2014-12-03 Tender B Manastir - most Drava" xfId="209"/>
    <cellStyle name="40% - Naglasak1" xfId="210"/>
    <cellStyle name="40% - Naglasak1 2" xfId="211"/>
    <cellStyle name="40% - Naglasak1_2014-12-03 Tender B Manastir - most Drava" xfId="212"/>
    <cellStyle name="60% - Accent1" xfId="26"/>
    <cellStyle name="60% - Accent1 2" xfId="27"/>
    <cellStyle name="60% - Accent1 2 2" xfId="213"/>
    <cellStyle name="60% - Accent1 3" xfId="214"/>
    <cellStyle name="60% - Accent2" xfId="28"/>
    <cellStyle name="60% - Accent2 2" xfId="29"/>
    <cellStyle name="60% - Accent2 2 2" xfId="215"/>
    <cellStyle name="60% - Accent2 3" xfId="216"/>
    <cellStyle name="60% - Accent3" xfId="30"/>
    <cellStyle name="60% - Accent3 2" xfId="31"/>
    <cellStyle name="60% - Accent3 2 2" xfId="217"/>
    <cellStyle name="60% - Accent3 3" xfId="218"/>
    <cellStyle name="60% - Accent4" xfId="32"/>
    <cellStyle name="60% - Accent4 2" xfId="33"/>
    <cellStyle name="60% - Accent4 2 2" xfId="219"/>
    <cellStyle name="60% - Accent4 3" xfId="220"/>
    <cellStyle name="60% - Accent5" xfId="34"/>
    <cellStyle name="60% - Accent5 2" xfId="35"/>
    <cellStyle name="60% - Accent5 2 2" xfId="221"/>
    <cellStyle name="60% - Accent5 3" xfId="222"/>
    <cellStyle name="60% - Accent6" xfId="36"/>
    <cellStyle name="60% - Accent6 2" xfId="37"/>
    <cellStyle name="60% - Accent6 2 2" xfId="223"/>
    <cellStyle name="60% - Accent6 3" xfId="224"/>
    <cellStyle name="60% - Isticanje1" xfId="225"/>
    <cellStyle name="60% - Isticanje2" xfId="226"/>
    <cellStyle name="60% - Isticanje3" xfId="227"/>
    <cellStyle name="60% - Isticanje4" xfId="228"/>
    <cellStyle name="60% - Isticanje5" xfId="229"/>
    <cellStyle name="60% - Isticanje6" xfId="230"/>
    <cellStyle name="Accent1" xfId="38"/>
    <cellStyle name="Accent1 2" xfId="39"/>
    <cellStyle name="Accent1 2 2" xfId="231"/>
    <cellStyle name="Accent1 3" xfId="232"/>
    <cellStyle name="Accent2" xfId="40"/>
    <cellStyle name="Accent2 2" xfId="41"/>
    <cellStyle name="Accent2 2 2" xfId="233"/>
    <cellStyle name="Accent2 3" xfId="234"/>
    <cellStyle name="Accent3" xfId="42"/>
    <cellStyle name="Accent3 2" xfId="43"/>
    <cellStyle name="Accent3 2 2" xfId="235"/>
    <cellStyle name="Accent3 3" xfId="236"/>
    <cellStyle name="Accent4" xfId="44"/>
    <cellStyle name="Accent4 2" xfId="45"/>
    <cellStyle name="Accent4 2 2" xfId="237"/>
    <cellStyle name="Accent4 3" xfId="238"/>
    <cellStyle name="Accent5" xfId="46"/>
    <cellStyle name="Accent5 2" xfId="47"/>
    <cellStyle name="Accent5 2 2" xfId="239"/>
    <cellStyle name="Accent5 3" xfId="240"/>
    <cellStyle name="Accent6" xfId="48"/>
    <cellStyle name="Accent6 2" xfId="49"/>
    <cellStyle name="Accent6 2 2" xfId="241"/>
    <cellStyle name="Accent6 3" xfId="242"/>
    <cellStyle name="Bad" xfId="124"/>
    <cellStyle name="Bad 2" xfId="50"/>
    <cellStyle name="Bad 2 2" xfId="243"/>
    <cellStyle name="Bad 3" xfId="244"/>
    <cellStyle name="Bilješka" xfId="245"/>
    <cellStyle name="Bilješka 2" xfId="51"/>
    <cellStyle name="Bilješka 2 2" xfId="246"/>
    <cellStyle name="Bilješka 3" xfId="247"/>
    <cellStyle name="Bilješka 4" xfId="248"/>
    <cellStyle name="Calculation" xfId="52"/>
    <cellStyle name="Calculation 2" xfId="53"/>
    <cellStyle name="Calculation 2 2" xfId="249"/>
    <cellStyle name="Calculation 3" xfId="250"/>
    <cellStyle name="Check Cell" xfId="54"/>
    <cellStyle name="Check Cell 2" xfId="55"/>
    <cellStyle name="Check Cell 2 2" xfId="251"/>
    <cellStyle name="Check Cell 3" xfId="252"/>
    <cellStyle name="Comma" xfId="56" builtinId="3"/>
    <cellStyle name="Comma 2" xfId="57"/>
    <cellStyle name="Comma 2 2" xfId="58"/>
    <cellStyle name="Comma 2 2 2" xfId="255"/>
    <cellStyle name="Comma 2 2 3" xfId="254"/>
    <cellStyle name="Comma 3" xfId="59"/>
    <cellStyle name="Comma 3 2" xfId="257"/>
    <cellStyle name="Comma 3 2 2" xfId="258"/>
    <cellStyle name="Comma 3 3" xfId="256"/>
    <cellStyle name="Comma 4" xfId="60"/>
    <cellStyle name="Comma 4 2" xfId="260"/>
    <cellStyle name="Comma 4 3" xfId="259"/>
    <cellStyle name="Comma 5" xfId="61"/>
    <cellStyle name="Comma 5 2" xfId="261"/>
    <cellStyle name="Comma 6" xfId="262"/>
    <cellStyle name="Comma 7" xfId="263"/>
    <cellStyle name="Comma 8" xfId="253"/>
    <cellStyle name="Comma 8 2" xfId="394"/>
    <cellStyle name="Currency 2" xfId="264"/>
    <cellStyle name="Dobro" xfId="265"/>
    <cellStyle name="Dobro 2" xfId="62"/>
    <cellStyle name="Euro" xfId="63"/>
    <cellStyle name="Explanatory Text" xfId="64"/>
    <cellStyle name="Explanatory Text 2" xfId="65"/>
    <cellStyle name="Explanatory Text 2 2" xfId="266"/>
    <cellStyle name="Explanatory Text 3" xfId="267"/>
    <cellStyle name="Good" xfId="66"/>
    <cellStyle name="Good 2" xfId="268"/>
    <cellStyle name="Good 3" xfId="269"/>
    <cellStyle name="Heading 1" xfId="67"/>
    <cellStyle name="Heading 1 2" xfId="68"/>
    <cellStyle name="Heading 1 2 2" xfId="270"/>
    <cellStyle name="Heading 1 3" xfId="271"/>
    <cellStyle name="Heading 2" xfId="69"/>
    <cellStyle name="Heading 2 2" xfId="70"/>
    <cellStyle name="Heading 2 2 2" xfId="272"/>
    <cellStyle name="Heading 2 3" xfId="273"/>
    <cellStyle name="Heading 3" xfId="71"/>
    <cellStyle name="Heading 3 2" xfId="72"/>
    <cellStyle name="Heading 3 2 2" xfId="274"/>
    <cellStyle name="Heading 3 3" xfId="275"/>
    <cellStyle name="Heading 4" xfId="73"/>
    <cellStyle name="Heading 4 2" xfId="74"/>
    <cellStyle name="Heading 4 2 2" xfId="276"/>
    <cellStyle name="Heading 4 3" xfId="277"/>
    <cellStyle name="Input" xfId="75"/>
    <cellStyle name="Input 2" xfId="76"/>
    <cellStyle name="Input 2 2" xfId="278"/>
    <cellStyle name="Input 3" xfId="279"/>
    <cellStyle name="Isticanje1" xfId="280"/>
    <cellStyle name="Isticanje2" xfId="281"/>
    <cellStyle name="Isticanje3" xfId="282"/>
    <cellStyle name="Isticanje4" xfId="283"/>
    <cellStyle name="Isticanje5" xfId="284"/>
    <cellStyle name="Isticanje6" xfId="285"/>
    <cellStyle name="Izlaz" xfId="286"/>
    <cellStyle name="Izlaz 2" xfId="77"/>
    <cellStyle name="Izračun" xfId="287"/>
    <cellStyle name="Linked Cell" xfId="78"/>
    <cellStyle name="Linked Cell 2" xfId="79"/>
    <cellStyle name="Linked Cell 2 2" xfId="288"/>
    <cellStyle name="Linked Cell 3" xfId="289"/>
    <cellStyle name="Loše" xfId="290"/>
    <cellStyle name="Naslov" xfId="291"/>
    <cellStyle name="Naslov 1" xfId="292"/>
    <cellStyle name="Naslov 2" xfId="293"/>
    <cellStyle name="Naslov 3" xfId="294"/>
    <cellStyle name="Naslov 4" xfId="295"/>
    <cellStyle name="Naslov 5" xfId="80"/>
    <cellStyle name="Neutral" xfId="81"/>
    <cellStyle name="Neutral 2" xfId="82"/>
    <cellStyle name="Neutral 2 2" xfId="296"/>
    <cellStyle name="Neutral 3" xfId="297"/>
    <cellStyle name="Neutralno" xfId="298"/>
    <cellStyle name="Normal" xfId="0" builtinId="0"/>
    <cellStyle name="Normal 10" xfId="299"/>
    <cellStyle name="Normal 11" xfId="300"/>
    <cellStyle name="Normal 12" xfId="301"/>
    <cellStyle name="Normal 13" xfId="125"/>
    <cellStyle name="Normal 13 2" xfId="390"/>
    <cellStyle name="Normal 2" xfId="83"/>
    <cellStyle name="Normal 2 2" xfId="84"/>
    <cellStyle name="Normal 2 2 2" xfId="303"/>
    <cellStyle name="Normal 2 2 3" xfId="304"/>
    <cellStyle name="Normal 2 2 4" xfId="305"/>
    <cellStyle name="Normal 2 2 5" xfId="302"/>
    <cellStyle name="Normal 2 3" xfId="85"/>
    <cellStyle name="Normal 2 3 2" xfId="306"/>
    <cellStyle name="Normal 3" xfId="86"/>
    <cellStyle name="Normal 3 2" xfId="87"/>
    <cellStyle name="Normal 3 3" xfId="307"/>
    <cellStyle name="Normal 4" xfId="88"/>
    <cellStyle name="Normal 4 2" xfId="309"/>
    <cellStyle name="Normal 4 3" xfId="308"/>
    <cellStyle name="Normal 4 3 2" xfId="395"/>
    <cellStyle name="Normal 4 4" xfId="383"/>
    <cellStyle name="Normal 4 4 2" xfId="403"/>
    <cellStyle name="Normal 4_2014-12-03 Tender B Manastir - most Drava" xfId="310"/>
    <cellStyle name="Normal 5" xfId="311"/>
    <cellStyle name="Normal 5 2" xfId="384"/>
    <cellStyle name="Normal 5 2 2" xfId="404"/>
    <cellStyle name="Normal 5 3" xfId="396"/>
    <cellStyle name="Normal 6" xfId="312"/>
    <cellStyle name="Normal 6 2" xfId="385"/>
    <cellStyle name="Normal 6 2 2" xfId="405"/>
    <cellStyle name="Normal 6 3" xfId="397"/>
    <cellStyle name="Normal 7" xfId="313"/>
    <cellStyle name="Normal 7 2" xfId="314"/>
    <cellStyle name="Normal 8" xfId="315"/>
    <cellStyle name="Normal 9" xfId="89"/>
    <cellStyle name="Normal 9 2" xfId="90"/>
    <cellStyle name="Normalno 2" xfId="316"/>
    <cellStyle name="Normalno 2 2" xfId="317"/>
    <cellStyle name="Normalno 2 3" xfId="318"/>
    <cellStyle name="Normalno 3" xfId="319"/>
    <cellStyle name="Normalno 3 2" xfId="320"/>
    <cellStyle name="Normalno 4" xfId="321"/>
    <cellStyle name="Note" xfId="91"/>
    <cellStyle name="Note 2" xfId="322"/>
    <cellStyle name="Note 3" xfId="323"/>
    <cellStyle name="Note 4" xfId="324"/>
    <cellStyle name="Note 5" xfId="325"/>
    <cellStyle name="Obično 183" xfId="92"/>
    <cellStyle name="Obično 183 2" xfId="93"/>
    <cellStyle name="Obično 2" xfId="94"/>
    <cellStyle name="Obično 3" xfId="95"/>
    <cellStyle name="Obično 3 2" xfId="96"/>
    <cellStyle name="Obično 3 2 2" xfId="326"/>
    <cellStyle name="Obično 3 3" xfId="97"/>
    <cellStyle name="Obično 4" xfId="98"/>
    <cellStyle name="Obično 4 2" xfId="99"/>
    <cellStyle name="Obično 4 2 2" xfId="327"/>
    <cellStyle name="Obično 5" xfId="100"/>
    <cellStyle name="Obično 5 2" xfId="328"/>
    <cellStyle name="Obično 5 2 2" xfId="398"/>
    <cellStyle name="Obično 5 3" xfId="386"/>
    <cellStyle name="Obično 5 3 2" xfId="406"/>
    <cellStyle name="Obično 5 4" xfId="329"/>
    <cellStyle name="Obično 5 4 2" xfId="387"/>
    <cellStyle name="Obično 5 4 2 2" xfId="407"/>
    <cellStyle name="Obično 5 4 3" xfId="399"/>
    <cellStyle name="Obično 5 5" xfId="388"/>
    <cellStyle name="Obično 5_2014-12-03 Tender B Manastir - most Drava" xfId="330"/>
    <cellStyle name="Obično 6" xfId="101"/>
    <cellStyle name="Obično 6 2" xfId="332"/>
    <cellStyle name="Obično 6 3" xfId="331"/>
    <cellStyle name="Obično 7" xfId="102"/>
    <cellStyle name="Obično 7 2" xfId="333"/>
    <cellStyle name="Obično 7 3" xfId="389"/>
    <cellStyle name="Obično 8" xfId="334"/>
    <cellStyle name="Obično 9" xfId="335"/>
    <cellStyle name="Obično_1) KB 10(20) kV TS DM- RP DM" xfId="336"/>
    <cellStyle name="Output" xfId="103"/>
    <cellStyle name="Output 2" xfId="337"/>
    <cellStyle name="Output 3" xfId="338"/>
    <cellStyle name="Percent 2" xfId="339"/>
    <cellStyle name="Percent 3" xfId="340"/>
    <cellStyle name="Percent 3 2" xfId="341"/>
    <cellStyle name="Postotak 2" xfId="104"/>
    <cellStyle name="Postotak 3" xfId="342"/>
    <cellStyle name="Postotak 4" xfId="343"/>
    <cellStyle name="Povezana ćelija" xfId="344"/>
    <cellStyle name="Provjera ćelije" xfId="345"/>
    <cellStyle name="Stil 1" xfId="105"/>
    <cellStyle name="Style 1" xfId="106"/>
    <cellStyle name="Style 1 2" xfId="107"/>
    <cellStyle name="Style 1 2 2" xfId="347"/>
    <cellStyle name="Style 1 3" xfId="108"/>
    <cellStyle name="Style 1 4" xfId="346"/>
    <cellStyle name="Style 1_troskovnik-granicni prijelazi - tipski" xfId="348"/>
    <cellStyle name="Tekst objašnjenja" xfId="349"/>
    <cellStyle name="Tekst upozorenja" xfId="350"/>
    <cellStyle name="Tekst upozorenja 2" xfId="109"/>
    <cellStyle name="Title" xfId="110"/>
    <cellStyle name="Title 2" xfId="351"/>
    <cellStyle name="Title 3" xfId="352"/>
    <cellStyle name="Total" xfId="111"/>
    <cellStyle name="Total 2" xfId="112"/>
    <cellStyle name="Total 2 2" xfId="353"/>
    <cellStyle name="Total 3" xfId="354"/>
    <cellStyle name="Ukupni zbroj" xfId="355"/>
    <cellStyle name="Ukupno" xfId="113"/>
    <cellStyle name="Ukupno 2" xfId="114"/>
    <cellStyle name="Ukupno 2 2" xfId="357"/>
    <cellStyle name="Ukupno 3" xfId="356"/>
    <cellStyle name="Unos" xfId="358"/>
    <cellStyle name="Valuta 2" xfId="359"/>
    <cellStyle name="Valuta 3" xfId="360"/>
    <cellStyle name="Warning Text" xfId="115"/>
    <cellStyle name="Warning Text 2" xfId="361"/>
    <cellStyle name="Warning Text 3" xfId="362"/>
    <cellStyle name="Warning Text 8 4" xfId="363"/>
    <cellStyle name="Zarez 2" xfId="116"/>
    <cellStyle name="Zarez 2 2" xfId="117"/>
    <cellStyle name="Zarez 2 3" xfId="118"/>
    <cellStyle name="Zarez 2 3 2" xfId="364"/>
    <cellStyle name="Zarez 2 4" xfId="119"/>
    <cellStyle name="Zarez 2 5" xfId="365"/>
    <cellStyle name="Zarez 2_Knjiga 5 TROŠKOVNIK Instalaterski radovi dio 1" xfId="366"/>
    <cellStyle name="Zarez 3" xfId="120"/>
    <cellStyle name="Zarez 3 2" xfId="121"/>
    <cellStyle name="Zarez 3 2 2" xfId="369"/>
    <cellStyle name="Zarez 3 2 3" xfId="370"/>
    <cellStyle name="Zarez 3 2 4" xfId="368"/>
    <cellStyle name="Zarez 3 3" xfId="371"/>
    <cellStyle name="Zarez 3 3 2" xfId="372"/>
    <cellStyle name="Zarez 3 4" xfId="373"/>
    <cellStyle name="Zarez 3 5" xfId="367"/>
    <cellStyle name="Zarez 3_Knjiga 5 TROŠKOVNIK Instalaterski radovi dio 1" xfId="374"/>
    <cellStyle name="Zarez 4" xfId="122"/>
    <cellStyle name="Zarez 4 2" xfId="123"/>
    <cellStyle name="Zarez 4 2 2" xfId="375"/>
    <cellStyle name="Zarez 5" xfId="376"/>
    <cellStyle name="Zarez 5 2" xfId="377"/>
    <cellStyle name="Zarez 6" xfId="378"/>
    <cellStyle name="Zarez_8.3.2.plinovod-strojarski troskovnik-popravak" xfId="3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stanic\RAZMJENI\Ugovrni%20tro&#353;kovnik%20%20IZGRADNJA%20J%20-%20VG%20od%200+000%20DO%206+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mlozanci/My%20Documents/JAVNA%20NADMETANJA%20GRA&#272;ENJE/&#352;PRANCE/FAKTOR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jektiranje/AC%20Op&#263;enito/Grupa%20za%20troskovnike/Tipski%20troskovnici/Nova%20spranca%20Primavera/primavera%20d/2.%20UT%20KNJIGA%204A%20Telekomunikacij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govorni%20troskovnici/CP/Jedinstvo,%20CP%20Busevec,%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FAKTORI 2"/>
      <sheetName val="FAKTORI 3"/>
    </sheetNames>
    <sheetDataSet>
      <sheetData sheetId="0" refreshError="1"/>
      <sheetData sheetId="1" refreshError="1">
        <row r="3">
          <cell r="B3">
            <v>1</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RŽAJ"/>
      <sheetName val="OPĆE NAPOMENE"/>
      <sheetName val="POSEBNI TEHNIČKI UVJETI"/>
      <sheetName val="Građ-obrtnički"/>
      <sheetName val="Vod i kanal"/>
      <sheetName val="Strojarski"/>
      <sheetName val="Elektro"/>
      <sheetName val="Promet"/>
      <sheetName val="Rekapitulacija"/>
    </sheetNames>
    <sheetDataSet>
      <sheetData sheetId="0"/>
      <sheetData sheetId="1"/>
      <sheetData sheetId="2"/>
      <sheetData sheetId="3"/>
      <sheetData sheetId="4"/>
      <sheetData sheetId="5"/>
      <sheetData sheetId="6"/>
      <sheetData sheetId="7"/>
      <sheetData sheetId="8">
        <row r="52">
          <cell r="C52">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abSelected="1" view="pageBreakPreview" zoomScaleNormal="100" zoomScaleSheetLayoutView="100" workbookViewId="0">
      <selection activeCell="K13" sqref="K13"/>
    </sheetView>
  </sheetViews>
  <sheetFormatPr defaultRowHeight="12.75"/>
  <cols>
    <col min="1" max="4" width="18.28515625" customWidth="1"/>
    <col min="5" max="5" width="19.5703125" customWidth="1"/>
    <col min="6" max="6" width="18.28515625" customWidth="1"/>
  </cols>
  <sheetData>
    <row r="1" spans="1:7" s="1" customFormat="1" ht="0.95" customHeight="1">
      <c r="A1" s="356"/>
      <c r="B1" s="356"/>
      <c r="C1" s="356"/>
      <c r="D1" s="356"/>
      <c r="E1" s="356"/>
      <c r="F1" s="356"/>
      <c r="G1" s="2"/>
    </row>
    <row r="2" spans="1:7" s="1" customFormat="1" ht="0.95" customHeight="1">
      <c r="A2" s="357"/>
      <c r="B2" s="357"/>
      <c r="C2" s="357"/>
      <c r="D2" s="357"/>
      <c r="E2" s="357"/>
      <c r="F2" s="357"/>
      <c r="G2" s="2"/>
    </row>
    <row r="3" spans="1:7" s="1" customFormat="1" ht="39.950000000000003" customHeight="1">
      <c r="A3" s="358" t="s">
        <v>304</v>
      </c>
      <c r="B3" s="358"/>
      <c r="C3" s="358"/>
      <c r="D3" s="358"/>
      <c r="E3" s="358"/>
      <c r="F3" s="358"/>
      <c r="G3" s="2"/>
    </row>
    <row r="4" spans="1:7" s="1" customFormat="1">
      <c r="A4" s="11"/>
      <c r="B4" s="12"/>
      <c r="C4" s="13"/>
      <c r="D4" s="14"/>
      <c r="E4" s="15"/>
      <c r="F4" s="15"/>
      <c r="G4" s="2"/>
    </row>
    <row r="5" spans="1:7" s="1" customFormat="1" ht="12.75" customHeight="1">
      <c r="A5" s="359"/>
      <c r="B5" s="360"/>
      <c r="C5" s="360"/>
      <c r="D5" s="360"/>
      <c r="E5" s="360"/>
      <c r="F5" s="361"/>
    </row>
    <row r="6" spans="1:7" s="1" customFormat="1">
      <c r="A6" s="368"/>
      <c r="B6" s="369"/>
      <c r="C6" s="369"/>
      <c r="D6" s="369"/>
      <c r="E6" s="369"/>
      <c r="F6" s="370"/>
    </row>
    <row r="7" spans="1:7" s="3" customFormat="1" ht="35.1" customHeight="1">
      <c r="A7" s="362" t="s">
        <v>9</v>
      </c>
      <c r="B7" s="363"/>
      <c r="C7" s="363"/>
      <c r="D7" s="363"/>
      <c r="E7" s="363"/>
      <c r="F7" s="364"/>
    </row>
    <row r="8" spans="1:7">
      <c r="A8" s="351"/>
      <c r="B8" s="352"/>
      <c r="C8" s="352"/>
      <c r="D8" s="352"/>
      <c r="E8" s="352"/>
      <c r="F8" s="353"/>
    </row>
    <row r="9" spans="1:7">
      <c r="A9" s="365" t="s">
        <v>303</v>
      </c>
      <c r="B9" s="366"/>
      <c r="C9" s="366"/>
      <c r="D9" s="366"/>
      <c r="E9" s="366"/>
      <c r="F9" s="367"/>
    </row>
    <row r="10" spans="1:7">
      <c r="A10" s="351"/>
      <c r="B10" s="352"/>
      <c r="C10" s="352"/>
      <c r="D10" s="352"/>
      <c r="E10" s="352"/>
      <c r="F10" s="353"/>
    </row>
    <row r="11" spans="1:7" ht="39.950000000000003" customHeight="1">
      <c r="A11" s="342" t="s">
        <v>10</v>
      </c>
      <c r="B11" s="343"/>
      <c r="C11" s="343"/>
      <c r="D11" s="343"/>
      <c r="E11" s="343"/>
      <c r="F11" s="344"/>
    </row>
    <row r="12" spans="1:7" ht="9.9499999999999993" customHeight="1">
      <c r="A12" s="339"/>
      <c r="B12" s="340"/>
      <c r="C12" s="340"/>
      <c r="D12" s="340"/>
      <c r="E12" s="340"/>
      <c r="F12" s="341"/>
    </row>
    <row r="13" spans="1:7" ht="80.099999999999994" customHeight="1">
      <c r="A13" s="342" t="s">
        <v>11</v>
      </c>
      <c r="B13" s="343"/>
      <c r="C13" s="343"/>
      <c r="D13" s="343"/>
      <c r="E13" s="343"/>
      <c r="F13" s="344"/>
    </row>
    <row r="14" spans="1:7" ht="9.9499999999999993" customHeight="1">
      <c r="A14" s="351"/>
      <c r="B14" s="352"/>
      <c r="C14" s="352"/>
      <c r="D14" s="352"/>
      <c r="E14" s="352"/>
      <c r="F14" s="353"/>
    </row>
    <row r="15" spans="1:7" ht="65.099999999999994" customHeight="1">
      <c r="A15" s="342" t="s">
        <v>12</v>
      </c>
      <c r="B15" s="343"/>
      <c r="C15" s="343"/>
      <c r="D15" s="343"/>
      <c r="E15" s="343"/>
      <c r="F15" s="344"/>
    </row>
    <row r="16" spans="1:7" ht="9.9499999999999993" customHeight="1">
      <c r="A16" s="339"/>
      <c r="B16" s="340"/>
      <c r="C16" s="340"/>
      <c r="D16" s="340"/>
      <c r="E16" s="340"/>
      <c r="F16" s="341"/>
    </row>
    <row r="17" spans="1:6" ht="54.95" customHeight="1">
      <c r="A17" s="342" t="s">
        <v>13</v>
      </c>
      <c r="B17" s="343"/>
      <c r="C17" s="343"/>
      <c r="D17" s="343"/>
      <c r="E17" s="343"/>
      <c r="F17" s="344"/>
    </row>
    <row r="18" spans="1:6" s="4" customFormat="1" ht="15" customHeight="1">
      <c r="A18" s="6"/>
      <c r="B18" s="7"/>
      <c r="C18" s="7"/>
      <c r="D18" s="7"/>
      <c r="E18" s="7"/>
      <c r="F18" s="8"/>
    </row>
    <row r="19" spans="1:6" s="4" customFormat="1" ht="19.5" customHeight="1">
      <c r="A19" s="342" t="s">
        <v>25</v>
      </c>
      <c r="B19" s="343"/>
      <c r="C19" s="343"/>
      <c r="D19" s="343"/>
      <c r="E19" s="343"/>
      <c r="F19" s="344"/>
    </row>
    <row r="20" spans="1:6" s="4" customFormat="1" ht="13.5" customHeight="1">
      <c r="A20" s="6"/>
      <c r="B20" s="7"/>
      <c r="C20" s="7"/>
      <c r="D20" s="7"/>
      <c r="E20" s="7"/>
      <c r="F20" s="8"/>
    </row>
    <row r="21" spans="1:6" ht="54.95" customHeight="1">
      <c r="A21" s="342" t="s">
        <v>19</v>
      </c>
      <c r="B21" s="343"/>
      <c r="C21" s="343"/>
      <c r="D21" s="343"/>
      <c r="E21" s="343"/>
      <c r="F21" s="344"/>
    </row>
    <row r="22" spans="1:6" ht="16.5" customHeight="1">
      <c r="A22" s="339"/>
      <c r="B22" s="340"/>
      <c r="C22" s="340"/>
      <c r="D22" s="340"/>
      <c r="E22" s="340"/>
      <c r="F22" s="341"/>
    </row>
    <row r="23" spans="1:6" ht="74.25" customHeight="1">
      <c r="A23" s="342" t="s">
        <v>27</v>
      </c>
      <c r="B23" s="343"/>
      <c r="C23" s="343"/>
      <c r="D23" s="343"/>
      <c r="E23" s="343"/>
      <c r="F23" s="344"/>
    </row>
    <row r="24" spans="1:6" ht="14.25" customHeight="1">
      <c r="A24" s="339"/>
      <c r="B24" s="340"/>
      <c r="C24" s="340"/>
      <c r="D24" s="340"/>
      <c r="E24" s="340"/>
      <c r="F24" s="341"/>
    </row>
    <row r="25" spans="1:6" ht="54.95" customHeight="1">
      <c r="A25" s="342" t="s">
        <v>20</v>
      </c>
      <c r="B25" s="343"/>
      <c r="C25" s="343"/>
      <c r="D25" s="343"/>
      <c r="E25" s="343"/>
      <c r="F25" s="344"/>
    </row>
    <row r="26" spans="1:6" ht="9.9499999999999993" customHeight="1">
      <c r="A26" s="339"/>
      <c r="B26" s="340"/>
      <c r="C26" s="340"/>
      <c r="D26" s="340"/>
      <c r="E26" s="340"/>
      <c r="F26" s="341"/>
    </row>
    <row r="27" spans="1:6" s="5" customFormat="1" ht="50.1" customHeight="1">
      <c r="A27" s="342" t="s">
        <v>26</v>
      </c>
      <c r="B27" s="343"/>
      <c r="C27" s="343"/>
      <c r="D27" s="343"/>
      <c r="E27" s="343"/>
      <c r="F27" s="344"/>
    </row>
    <row r="28" spans="1:6" ht="9.9499999999999993" customHeight="1">
      <c r="A28" s="339"/>
      <c r="B28" s="340"/>
      <c r="C28" s="340"/>
      <c r="D28" s="340"/>
      <c r="E28" s="340"/>
      <c r="F28" s="341"/>
    </row>
    <row r="29" spans="1:6" ht="41.1" customHeight="1">
      <c r="A29" s="342" t="s">
        <v>21</v>
      </c>
      <c r="B29" s="343"/>
      <c r="C29" s="343"/>
      <c r="D29" s="343"/>
      <c r="E29" s="343"/>
      <c r="F29" s="344"/>
    </row>
    <row r="30" spans="1:6" ht="9.9499999999999993" customHeight="1">
      <c r="A30" s="339"/>
      <c r="B30" s="340"/>
      <c r="C30" s="340"/>
      <c r="D30" s="340"/>
      <c r="E30" s="340"/>
      <c r="F30" s="341"/>
    </row>
    <row r="31" spans="1:6" ht="41.1" customHeight="1">
      <c r="A31" s="342" t="s">
        <v>22</v>
      </c>
      <c r="B31" s="343"/>
      <c r="C31" s="343"/>
      <c r="D31" s="343"/>
      <c r="E31" s="343"/>
      <c r="F31" s="344"/>
    </row>
    <row r="32" spans="1:6" ht="9.9499999999999993" customHeight="1">
      <c r="A32" s="339"/>
      <c r="B32" s="340"/>
      <c r="C32" s="340"/>
      <c r="D32" s="340"/>
      <c r="E32" s="340"/>
      <c r="F32" s="341"/>
    </row>
    <row r="33" spans="1:6" ht="41.1" customHeight="1">
      <c r="A33" s="342" t="s">
        <v>14</v>
      </c>
      <c r="B33" s="343"/>
      <c r="C33" s="343"/>
      <c r="D33" s="343"/>
      <c r="E33" s="343"/>
      <c r="F33" s="344"/>
    </row>
    <row r="34" spans="1:6" ht="9.9499999999999993" customHeight="1">
      <c r="A34" s="351"/>
      <c r="B34" s="352"/>
      <c r="C34" s="352"/>
      <c r="D34" s="352"/>
      <c r="E34" s="352"/>
      <c r="F34" s="353"/>
    </row>
    <row r="35" spans="1:6" ht="15" customHeight="1">
      <c r="A35" s="342" t="s">
        <v>18</v>
      </c>
      <c r="B35" s="343"/>
      <c r="C35" s="343"/>
      <c r="D35" s="343"/>
      <c r="E35" s="343"/>
      <c r="F35" s="344"/>
    </row>
    <row r="36" spans="1:6" ht="9.9499999999999993" customHeight="1">
      <c r="A36" s="345"/>
      <c r="B36" s="346"/>
      <c r="C36" s="346"/>
      <c r="D36" s="346"/>
      <c r="E36" s="346"/>
      <c r="F36" s="347"/>
    </row>
    <row r="37" spans="1:6" ht="30" customHeight="1">
      <c r="A37" s="342" t="s">
        <v>28</v>
      </c>
      <c r="B37" s="343"/>
      <c r="C37" s="343"/>
      <c r="D37" s="343"/>
      <c r="E37" s="343"/>
      <c r="F37" s="344"/>
    </row>
    <row r="38" spans="1:6" ht="9.9499999999999993" customHeight="1">
      <c r="A38" s="339"/>
      <c r="B38" s="340"/>
      <c r="C38" s="340"/>
      <c r="D38" s="340"/>
      <c r="E38" s="340"/>
      <c r="F38" s="341"/>
    </row>
    <row r="39" spans="1:6" ht="65.099999999999994" customHeight="1">
      <c r="A39" s="342" t="s">
        <v>23</v>
      </c>
      <c r="B39" s="343"/>
      <c r="C39" s="343"/>
      <c r="D39" s="343"/>
      <c r="E39" s="343"/>
      <c r="F39" s="344"/>
    </row>
    <row r="40" spans="1:6" ht="9.9499999999999993" customHeight="1">
      <c r="A40" s="339"/>
      <c r="B40" s="340"/>
      <c r="C40" s="340"/>
      <c r="D40" s="340"/>
      <c r="E40" s="340"/>
      <c r="F40" s="341"/>
    </row>
    <row r="41" spans="1:6" ht="54.95" customHeight="1">
      <c r="A41" s="342" t="s">
        <v>15</v>
      </c>
      <c r="B41" s="343"/>
      <c r="C41" s="343"/>
      <c r="D41" s="343"/>
      <c r="E41" s="343"/>
      <c r="F41" s="344"/>
    </row>
    <row r="42" spans="1:6" s="4" customFormat="1" ht="15.75" customHeight="1">
      <c r="A42" s="6"/>
      <c r="B42" s="7"/>
      <c r="C42" s="7"/>
      <c r="D42" s="7"/>
      <c r="E42" s="7"/>
      <c r="F42" s="8"/>
    </row>
    <row r="43" spans="1:6" s="4" customFormat="1" ht="33" customHeight="1">
      <c r="A43" s="342" t="s">
        <v>24</v>
      </c>
      <c r="B43" s="354"/>
      <c r="C43" s="354"/>
      <c r="D43" s="354"/>
      <c r="E43" s="354"/>
      <c r="F43" s="355"/>
    </row>
    <row r="44" spans="1:6" ht="9.9499999999999993" customHeight="1">
      <c r="A44" s="348"/>
      <c r="B44" s="349"/>
      <c r="C44" s="349"/>
      <c r="D44" s="349"/>
      <c r="E44" s="349"/>
      <c r="F44" s="350"/>
    </row>
    <row r="45" spans="1:6" ht="30" customHeight="1">
      <c r="A45" s="342" t="s">
        <v>16</v>
      </c>
      <c r="B45" s="343"/>
      <c r="C45" s="343"/>
      <c r="D45" s="343"/>
      <c r="E45" s="343"/>
      <c r="F45" s="344"/>
    </row>
    <row r="46" spans="1:6" ht="9.9499999999999993" customHeight="1">
      <c r="A46" s="339"/>
      <c r="B46" s="340"/>
      <c r="C46" s="340"/>
      <c r="D46" s="340"/>
      <c r="E46" s="340"/>
      <c r="F46" s="341"/>
    </row>
    <row r="47" spans="1:6" ht="30" customHeight="1">
      <c r="A47" s="336" t="s">
        <v>17</v>
      </c>
      <c r="B47" s="337"/>
      <c r="C47" s="337"/>
      <c r="D47" s="337"/>
      <c r="E47" s="337"/>
      <c r="F47" s="338"/>
    </row>
    <row r="48" spans="1:6" ht="24" customHeight="1">
      <c r="A48" s="339"/>
      <c r="B48" s="340"/>
      <c r="C48" s="340"/>
      <c r="D48" s="340"/>
      <c r="E48" s="340"/>
      <c r="F48" s="341"/>
    </row>
  </sheetData>
  <mergeCells count="44">
    <mergeCell ref="A13:F13"/>
    <mergeCell ref="A1:F1"/>
    <mergeCell ref="A2:F2"/>
    <mergeCell ref="A3:F3"/>
    <mergeCell ref="A5:F5"/>
    <mergeCell ref="A7:F7"/>
    <mergeCell ref="A8:F8"/>
    <mergeCell ref="A9:F9"/>
    <mergeCell ref="A10:F10"/>
    <mergeCell ref="A6:F6"/>
    <mergeCell ref="A11:F11"/>
    <mergeCell ref="A12:F12"/>
    <mergeCell ref="A26:F26"/>
    <mergeCell ref="A27:F27"/>
    <mergeCell ref="A14:F14"/>
    <mergeCell ref="A15:F15"/>
    <mergeCell ref="A16:F16"/>
    <mergeCell ref="A17:F17"/>
    <mergeCell ref="A21:F21"/>
    <mergeCell ref="A24:F24"/>
    <mergeCell ref="A19:F19"/>
    <mergeCell ref="A22:F22"/>
    <mergeCell ref="A23:F23"/>
    <mergeCell ref="A25:F25"/>
    <mergeCell ref="A28:F28"/>
    <mergeCell ref="A41:F41"/>
    <mergeCell ref="A44:F44"/>
    <mergeCell ref="A34:F34"/>
    <mergeCell ref="A35:F35"/>
    <mergeCell ref="A43:F43"/>
    <mergeCell ref="A33:F33"/>
    <mergeCell ref="A29:F29"/>
    <mergeCell ref="A30:F30"/>
    <mergeCell ref="A47:F47"/>
    <mergeCell ref="A48:F48"/>
    <mergeCell ref="A31:F31"/>
    <mergeCell ref="A36:F36"/>
    <mergeCell ref="A32:F32"/>
    <mergeCell ref="A40:F40"/>
    <mergeCell ref="A37:F37"/>
    <mergeCell ref="A38:F38"/>
    <mergeCell ref="A39:F39"/>
    <mergeCell ref="A45:F45"/>
    <mergeCell ref="A46:F46"/>
  </mergeCells>
  <printOptions horizontalCentered="1"/>
  <pageMargins left="0.7" right="0.7" top="0.75" bottom="0.75" header="0.3" footer="0.3"/>
  <pageSetup paperSize="9" scale="75" orientation="portrait" cellComments="atEnd" useFirstPageNumber="1" r:id="rId1"/>
  <headerFooter>
    <oddFooter>&amp;C&amp;P / &amp;N</oddFooter>
  </headerFooter>
  <rowBreaks count="1" manualBreakCount="1">
    <brk id="3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F742"/>
  <sheetViews>
    <sheetView view="pageBreakPreview" topLeftCell="A52" zoomScale="75" zoomScaleNormal="75" zoomScaleSheetLayoutView="75" workbookViewId="0">
      <selection activeCell="K16" sqref="K16"/>
    </sheetView>
  </sheetViews>
  <sheetFormatPr defaultColWidth="9.140625" defaultRowHeight="12.75"/>
  <cols>
    <col min="1" max="1" width="9.140625" style="9"/>
    <col min="2" max="2" width="64.140625" style="9" customWidth="1"/>
    <col min="3" max="3" width="9.140625" style="9"/>
    <col min="4" max="4" width="15.7109375" style="9" customWidth="1"/>
    <col min="5" max="5" width="13.140625" style="334" customWidth="1"/>
    <col min="6" max="6" width="13" style="315" customWidth="1"/>
    <col min="7" max="16384" width="9.140625" style="9"/>
  </cols>
  <sheetData>
    <row r="1" spans="1:6">
      <c r="A1" s="372" t="s">
        <v>264</v>
      </c>
      <c r="B1" s="372"/>
      <c r="C1" s="372"/>
      <c r="D1" s="372"/>
      <c r="E1" s="372"/>
      <c r="F1" s="372"/>
    </row>
    <row r="2" spans="1:6">
      <c r="A2" s="372"/>
      <c r="B2" s="372"/>
      <c r="C2" s="372"/>
      <c r="D2" s="372"/>
      <c r="E2" s="372"/>
      <c r="F2" s="372"/>
    </row>
    <row r="3" spans="1:6">
      <c r="A3" s="372" t="s">
        <v>9</v>
      </c>
      <c r="B3" s="372"/>
      <c r="C3" s="372"/>
      <c r="D3" s="372"/>
      <c r="E3" s="372"/>
      <c r="F3" s="372"/>
    </row>
    <row r="4" spans="1:6">
      <c r="A4" s="372"/>
      <c r="B4" s="372"/>
      <c r="C4" s="372"/>
      <c r="D4" s="372"/>
      <c r="E4" s="372"/>
      <c r="F4" s="372"/>
    </row>
    <row r="5" spans="1:6" ht="15">
      <c r="A5" s="376"/>
      <c r="B5" s="377"/>
      <c r="C5" s="377"/>
      <c r="D5" s="377"/>
      <c r="E5" s="377"/>
      <c r="F5" s="378"/>
    </row>
    <row r="6" spans="1:6" ht="30">
      <c r="A6" s="141" t="s">
        <v>3</v>
      </c>
      <c r="B6" s="49" t="s">
        <v>2</v>
      </c>
      <c r="C6" s="143" t="s">
        <v>5</v>
      </c>
      <c r="D6" s="142" t="s">
        <v>6</v>
      </c>
      <c r="E6" s="142" t="s">
        <v>4</v>
      </c>
      <c r="F6" s="261" t="s">
        <v>7</v>
      </c>
    </row>
    <row r="7" spans="1:6" ht="15">
      <c r="A7" s="156"/>
      <c r="B7" s="157"/>
      <c r="C7" s="158"/>
      <c r="D7" s="159"/>
      <c r="E7" s="316"/>
      <c r="F7" s="278"/>
    </row>
    <row r="8" spans="1:6" ht="15">
      <c r="A8" s="187" t="s">
        <v>0</v>
      </c>
      <c r="B8" s="188" t="s">
        <v>266</v>
      </c>
      <c r="C8" s="189"/>
      <c r="D8" s="190"/>
      <c r="E8" s="189"/>
      <c r="F8" s="279"/>
    </row>
    <row r="9" spans="1:6" ht="15">
      <c r="A9" s="144"/>
      <c r="B9" s="52"/>
      <c r="C9" s="50"/>
      <c r="D9" s="51"/>
      <c r="E9" s="50"/>
      <c r="F9" s="280"/>
    </row>
    <row r="10" spans="1:6" ht="15">
      <c r="A10" s="179" t="s">
        <v>0</v>
      </c>
      <c r="B10" s="180" t="s">
        <v>30</v>
      </c>
      <c r="C10" s="181"/>
      <c r="D10" s="182"/>
      <c r="E10" s="317"/>
      <c r="F10" s="281"/>
    </row>
    <row r="11" spans="1:6" ht="15">
      <c r="A11" s="144"/>
      <c r="B11" s="52"/>
      <c r="C11" s="51"/>
      <c r="D11" s="51"/>
      <c r="E11" s="51"/>
      <c r="F11" s="282"/>
    </row>
    <row r="12" spans="1:6" ht="15">
      <c r="A12" s="145" t="s">
        <v>1</v>
      </c>
      <c r="B12" s="53" t="s">
        <v>31</v>
      </c>
      <c r="C12" s="54"/>
      <c r="D12" s="55"/>
      <c r="E12" s="56"/>
      <c r="F12" s="262"/>
    </row>
    <row r="13" spans="1:6" s="10" customFormat="1" ht="16.5" customHeight="1">
      <c r="A13" s="146" t="s">
        <v>29</v>
      </c>
      <c r="B13" s="57" t="s">
        <v>32</v>
      </c>
      <c r="C13" s="58"/>
      <c r="D13" s="58"/>
      <c r="E13" s="58"/>
      <c r="F13" s="283"/>
    </row>
    <row r="14" spans="1:6" ht="108.75" customHeight="1">
      <c r="A14" s="147"/>
      <c r="B14" s="59" t="s">
        <v>44</v>
      </c>
      <c r="C14" s="60" t="s">
        <v>8</v>
      </c>
      <c r="D14" s="60">
        <v>0.6</v>
      </c>
      <c r="E14" s="60"/>
      <c r="F14" s="284">
        <f>ROUND(D14*E14,2)</f>
        <v>0</v>
      </c>
    </row>
    <row r="15" spans="1:6" ht="15">
      <c r="A15" s="148"/>
      <c r="B15" s="61" t="s">
        <v>33</v>
      </c>
      <c r="C15" s="62"/>
      <c r="D15" s="62"/>
      <c r="E15" s="62"/>
      <c r="F15" s="285"/>
    </row>
    <row r="16" spans="1:6" ht="15">
      <c r="A16" s="144"/>
      <c r="B16" s="52"/>
      <c r="C16" s="51"/>
      <c r="D16" s="51"/>
      <c r="E16" s="51"/>
      <c r="F16" s="282"/>
    </row>
    <row r="17" spans="1:6" ht="15">
      <c r="A17" s="179" t="s">
        <v>0</v>
      </c>
      <c r="B17" s="178" t="str">
        <f>B10&amp;  " UKUPNO:"</f>
        <v>Montažni radovi UKUPNO:</v>
      </c>
      <c r="C17" s="181"/>
      <c r="D17" s="182"/>
      <c r="E17" s="317"/>
      <c r="F17" s="281">
        <f>SUM(F14)</f>
        <v>0</v>
      </c>
    </row>
    <row r="18" spans="1:6" ht="15">
      <c r="A18" s="149"/>
      <c r="B18" s="63"/>
      <c r="C18" s="63"/>
      <c r="D18" s="63"/>
      <c r="E18" s="253"/>
      <c r="F18" s="263"/>
    </row>
    <row r="19" spans="1:6" ht="15">
      <c r="A19" s="183" t="s">
        <v>35</v>
      </c>
      <c r="B19" s="184" t="s">
        <v>36</v>
      </c>
      <c r="C19" s="185"/>
      <c r="D19" s="186"/>
      <c r="E19" s="318"/>
      <c r="F19" s="286"/>
    </row>
    <row r="20" spans="1:6" ht="15">
      <c r="A20" s="149" t="s">
        <v>38</v>
      </c>
      <c r="B20" s="63" t="s">
        <v>42</v>
      </c>
      <c r="C20" s="63"/>
      <c r="D20" s="63"/>
      <c r="E20" s="253"/>
      <c r="F20" s="263"/>
    </row>
    <row r="21" spans="1:6" ht="30">
      <c r="A21" s="150" t="s">
        <v>39</v>
      </c>
      <c r="B21" s="64" t="s">
        <v>43</v>
      </c>
      <c r="C21" s="65" t="s">
        <v>265</v>
      </c>
      <c r="D21" s="66">
        <v>0.2</v>
      </c>
      <c r="E21" s="319"/>
      <c r="F21" s="287">
        <f>ROUND(D21*E21,2)</f>
        <v>0</v>
      </c>
    </row>
    <row r="22" spans="1:6" ht="15">
      <c r="A22" s="151"/>
      <c r="B22" s="67" t="s">
        <v>45</v>
      </c>
      <c r="C22" s="67"/>
      <c r="D22" s="67"/>
      <c r="E22" s="254"/>
      <c r="F22" s="264"/>
    </row>
    <row r="23" spans="1:6" ht="15">
      <c r="A23" s="149" t="s">
        <v>40</v>
      </c>
      <c r="B23" s="68" t="s">
        <v>37</v>
      </c>
      <c r="C23" s="63"/>
      <c r="D23" s="63"/>
      <c r="E23" s="253"/>
      <c r="F23" s="263"/>
    </row>
    <row r="24" spans="1:6" ht="30">
      <c r="A24" s="152" t="s">
        <v>41</v>
      </c>
      <c r="B24" s="69" t="s">
        <v>305</v>
      </c>
      <c r="C24" s="65" t="s">
        <v>265</v>
      </c>
      <c r="D24" s="66">
        <v>0.2</v>
      </c>
      <c r="E24" s="319"/>
      <c r="F24" s="287">
        <f>ROUND(D24*E24,2)</f>
        <v>0</v>
      </c>
    </row>
    <row r="25" spans="1:6" ht="15">
      <c r="A25" s="153"/>
      <c r="B25" s="70" t="s">
        <v>34</v>
      </c>
      <c r="C25" s="71"/>
      <c r="D25" s="71"/>
      <c r="E25" s="72"/>
      <c r="F25" s="265"/>
    </row>
    <row r="26" spans="1:6" ht="15">
      <c r="A26" s="154"/>
      <c r="B26" s="73"/>
      <c r="C26" s="74"/>
      <c r="D26" s="74"/>
      <c r="E26" s="75"/>
      <c r="F26" s="266"/>
    </row>
    <row r="27" spans="1:6" ht="15">
      <c r="A27" s="179" t="s">
        <v>35</v>
      </c>
      <c r="B27" s="178" t="str">
        <f>B19&amp;  " UKUPNO:"</f>
        <v>Zemljani radovi UKUPNO:</v>
      </c>
      <c r="C27" s="181"/>
      <c r="D27" s="182"/>
      <c r="E27" s="317"/>
      <c r="F27" s="281">
        <f>ROUND(SUM(F20:F26),2)</f>
        <v>0</v>
      </c>
    </row>
    <row r="28" spans="1:6" ht="15">
      <c r="A28" s="154"/>
      <c r="B28" s="73"/>
      <c r="C28" s="74"/>
      <c r="D28" s="74"/>
      <c r="E28" s="75"/>
      <c r="F28" s="266"/>
    </row>
    <row r="29" spans="1:6" ht="15">
      <c r="A29" s="175"/>
      <c r="B29" s="178" t="str">
        <f>"REKAPITULACIJA "</f>
        <v xml:space="preserve">REKAPITULACIJA </v>
      </c>
      <c r="C29" s="176"/>
      <c r="D29" s="177"/>
      <c r="E29" s="320"/>
      <c r="F29" s="288"/>
    </row>
    <row r="30" spans="1:6" ht="15">
      <c r="A30" s="155" t="s">
        <v>0</v>
      </c>
      <c r="B30" s="18" t="str">
        <f>B10</f>
        <v>Montažni radovi</v>
      </c>
      <c r="C30" s="19"/>
      <c r="D30" s="20"/>
      <c r="E30" s="20"/>
      <c r="F30" s="289">
        <f>$F$17</f>
        <v>0</v>
      </c>
    </row>
    <row r="31" spans="1:6" ht="15">
      <c r="A31" s="155" t="s">
        <v>35</v>
      </c>
      <c r="B31" s="18" t="s">
        <v>36</v>
      </c>
      <c r="C31" s="19"/>
      <c r="D31" s="20"/>
      <c r="E31" s="20"/>
      <c r="F31" s="289">
        <f>$F$27</f>
        <v>0</v>
      </c>
    </row>
    <row r="32" spans="1:6" ht="30">
      <c r="A32" s="217" t="s">
        <v>0</v>
      </c>
      <c r="B32" s="178" t="str">
        <f>"PUO POJEZERJE, stup rasvjete br. 85                                                   UKUPNO:"</f>
        <v>PUO POJEZERJE, stup rasvjete br. 85                                                   UKUPNO:</v>
      </c>
      <c r="C32" s="181"/>
      <c r="D32" s="182"/>
      <c r="E32" s="317"/>
      <c r="F32" s="281">
        <f>SUM(F30:F31)</f>
        <v>0</v>
      </c>
    </row>
    <row r="33" spans="1:6" ht="15">
      <c r="A33" s="18"/>
      <c r="B33" s="22"/>
      <c r="C33" s="23"/>
      <c r="D33" s="21"/>
      <c r="E33" s="20"/>
      <c r="F33" s="289"/>
    </row>
    <row r="34" spans="1:6" ht="15">
      <c r="A34" s="191" t="s">
        <v>35</v>
      </c>
      <c r="B34" s="26" t="s">
        <v>291</v>
      </c>
      <c r="C34" s="192"/>
      <c r="D34" s="192"/>
      <c r="E34" s="255"/>
      <c r="F34" s="267"/>
    </row>
    <row r="35" spans="1:6" ht="15">
      <c r="A35" s="174"/>
      <c r="B35" s="174"/>
      <c r="C35" s="174"/>
      <c r="D35" s="174"/>
      <c r="E35" s="256"/>
      <c r="F35" s="268"/>
    </row>
    <row r="36" spans="1:6" ht="15">
      <c r="A36" s="183" t="s">
        <v>0</v>
      </c>
      <c r="B36" s="193" t="s">
        <v>46</v>
      </c>
      <c r="C36" s="194"/>
      <c r="D36" s="186"/>
      <c r="E36" s="318"/>
      <c r="F36" s="286"/>
    </row>
    <row r="37" spans="1:6" ht="15">
      <c r="A37" s="160"/>
      <c r="B37" s="80"/>
      <c r="C37" s="79"/>
      <c r="D37" s="79"/>
      <c r="E37" s="79"/>
      <c r="F37" s="290"/>
    </row>
    <row r="38" spans="1:6" ht="15">
      <c r="A38" s="161" t="s">
        <v>1</v>
      </c>
      <c r="B38" s="81" t="s">
        <v>47</v>
      </c>
      <c r="C38" s="82"/>
      <c r="D38" s="83"/>
      <c r="E38" s="84"/>
      <c r="F38" s="269"/>
    </row>
    <row r="39" spans="1:6" ht="15">
      <c r="A39" s="162"/>
      <c r="B39" s="85" t="s">
        <v>48</v>
      </c>
      <c r="C39" s="86"/>
      <c r="D39" s="86"/>
      <c r="E39" s="86"/>
      <c r="F39" s="291"/>
    </row>
    <row r="40" spans="1:6" ht="15">
      <c r="A40" s="163" t="s">
        <v>29</v>
      </c>
      <c r="B40" s="57" t="s">
        <v>49</v>
      </c>
      <c r="C40" s="87"/>
      <c r="D40" s="87"/>
      <c r="E40" s="87"/>
      <c r="F40" s="292"/>
    </row>
    <row r="41" spans="1:6" ht="15">
      <c r="A41" s="164"/>
      <c r="B41" s="88" t="s">
        <v>50</v>
      </c>
      <c r="C41" s="89"/>
      <c r="D41" s="89"/>
      <c r="E41" s="89"/>
      <c r="F41" s="293"/>
    </row>
    <row r="42" spans="1:6" ht="195">
      <c r="A42" s="162"/>
      <c r="B42" s="85" t="s">
        <v>51</v>
      </c>
      <c r="C42" s="86"/>
      <c r="D42" s="86"/>
      <c r="E42" s="86"/>
      <c r="F42" s="291"/>
    </row>
    <row r="43" spans="1:6" ht="15">
      <c r="A43" s="161" t="s">
        <v>52</v>
      </c>
      <c r="B43" s="81" t="s">
        <v>53</v>
      </c>
      <c r="C43" s="82" t="s">
        <v>54</v>
      </c>
      <c r="D43" s="83">
        <v>2</v>
      </c>
      <c r="E43" s="93"/>
      <c r="F43" s="294">
        <f>ROUND(D43*E43,2)</f>
        <v>0</v>
      </c>
    </row>
    <row r="44" spans="1:6" ht="15">
      <c r="A44" s="165"/>
      <c r="B44" s="85" t="s">
        <v>55</v>
      </c>
      <c r="C44" s="90"/>
      <c r="D44" s="91"/>
      <c r="E44" s="86"/>
      <c r="F44" s="291"/>
    </row>
    <row r="45" spans="1:6" ht="15">
      <c r="A45" s="161" t="s">
        <v>56</v>
      </c>
      <c r="B45" s="81" t="s">
        <v>57</v>
      </c>
      <c r="C45" s="82" t="s">
        <v>8</v>
      </c>
      <c r="D45" s="83">
        <v>2</v>
      </c>
      <c r="E45" s="93"/>
      <c r="F45" s="294">
        <f>ROUND(D45*E45,2)</f>
        <v>0</v>
      </c>
    </row>
    <row r="46" spans="1:6" ht="15">
      <c r="A46" s="165"/>
      <c r="B46" s="85" t="s">
        <v>58</v>
      </c>
      <c r="C46" s="90"/>
      <c r="D46" s="91"/>
      <c r="E46" s="86"/>
      <c r="F46" s="291"/>
    </row>
    <row r="47" spans="1:6" ht="15">
      <c r="A47" s="160"/>
      <c r="B47" s="80"/>
      <c r="C47" s="79"/>
      <c r="D47" s="79"/>
      <c r="E47" s="79"/>
      <c r="F47" s="290"/>
    </row>
    <row r="48" spans="1:6" ht="15">
      <c r="A48" s="183" t="s">
        <v>0</v>
      </c>
      <c r="B48" s="195" t="str">
        <f>B36&amp;  " UKUPNO:"</f>
        <v>Pripremni radovi UKUPNO:</v>
      </c>
      <c r="C48" s="194"/>
      <c r="D48" s="186"/>
      <c r="E48" s="318"/>
      <c r="F48" s="286">
        <f>ROUND(SUM(F38:F45),2)</f>
        <v>0</v>
      </c>
    </row>
    <row r="49" spans="1:6" ht="15">
      <c r="A49" s="149"/>
      <c r="B49" s="63"/>
      <c r="C49" s="63"/>
      <c r="D49" s="63"/>
      <c r="E49" s="253"/>
      <c r="F49" s="263"/>
    </row>
    <row r="50" spans="1:6" ht="15">
      <c r="A50" s="183" t="s">
        <v>35</v>
      </c>
      <c r="B50" s="193" t="s">
        <v>36</v>
      </c>
      <c r="C50" s="194"/>
      <c r="D50" s="186"/>
      <c r="E50" s="318"/>
      <c r="F50" s="286"/>
    </row>
    <row r="51" spans="1:6" ht="15">
      <c r="A51" s="160"/>
      <c r="B51" s="80"/>
      <c r="C51" s="79"/>
      <c r="D51" s="79"/>
      <c r="E51" s="79"/>
      <c r="F51" s="290"/>
    </row>
    <row r="52" spans="1:6" ht="15">
      <c r="A52" s="166" t="s">
        <v>38</v>
      </c>
      <c r="B52" s="92" t="s">
        <v>59</v>
      </c>
      <c r="C52" s="93"/>
      <c r="D52" s="93"/>
      <c r="E52" s="93"/>
      <c r="F52" s="294"/>
    </row>
    <row r="53" spans="1:6" ht="15">
      <c r="A53" s="167"/>
      <c r="B53" s="94" t="s">
        <v>60</v>
      </c>
      <c r="C53" s="86"/>
      <c r="D53" s="86"/>
      <c r="E53" s="86"/>
      <c r="F53" s="291"/>
    </row>
    <row r="54" spans="1:6" ht="90">
      <c r="A54" s="161" t="s">
        <v>39</v>
      </c>
      <c r="B54" s="92" t="s">
        <v>61</v>
      </c>
      <c r="C54" s="82" t="s">
        <v>265</v>
      </c>
      <c r="D54" s="93">
        <v>1</v>
      </c>
      <c r="E54" s="93"/>
      <c r="F54" s="294">
        <f>ROUND(D54*E54,2)</f>
        <v>0</v>
      </c>
    </row>
    <row r="55" spans="1:6" ht="30">
      <c r="A55" s="162"/>
      <c r="B55" s="94" t="s">
        <v>62</v>
      </c>
      <c r="C55" s="86"/>
      <c r="D55" s="86"/>
      <c r="E55" s="86"/>
      <c r="F55" s="291"/>
    </row>
    <row r="56" spans="1:6" ht="15">
      <c r="A56" s="161" t="s">
        <v>40</v>
      </c>
      <c r="B56" s="92" t="s">
        <v>63</v>
      </c>
      <c r="C56" s="82"/>
      <c r="D56" s="83"/>
      <c r="E56" s="84"/>
      <c r="F56" s="269"/>
    </row>
    <row r="57" spans="1:6" ht="15">
      <c r="A57" s="165"/>
      <c r="B57" s="94" t="s">
        <v>60</v>
      </c>
      <c r="C57" s="90"/>
      <c r="D57" s="91"/>
      <c r="E57" s="95"/>
      <c r="F57" s="270"/>
    </row>
    <row r="58" spans="1:6" ht="90">
      <c r="A58" s="161" t="s">
        <v>41</v>
      </c>
      <c r="B58" s="92" t="s">
        <v>64</v>
      </c>
      <c r="C58" s="82" t="s">
        <v>265</v>
      </c>
      <c r="D58" s="83">
        <v>7.5</v>
      </c>
      <c r="E58" s="93"/>
      <c r="F58" s="294">
        <f>ROUND(D58*E58,2)</f>
        <v>0</v>
      </c>
    </row>
    <row r="59" spans="1:6" ht="15">
      <c r="A59" s="162"/>
      <c r="B59" s="94" t="s">
        <v>65</v>
      </c>
      <c r="C59" s="86"/>
      <c r="D59" s="86"/>
      <c r="E59" s="86"/>
      <c r="F59" s="291"/>
    </row>
    <row r="60" spans="1:6" ht="15">
      <c r="A60" s="168" t="s">
        <v>66</v>
      </c>
      <c r="B60" s="96" t="s">
        <v>67</v>
      </c>
      <c r="C60" s="97"/>
      <c r="D60" s="97"/>
      <c r="E60" s="97"/>
      <c r="F60" s="290"/>
    </row>
    <row r="61" spans="1:6" ht="15">
      <c r="A61" s="166" t="s">
        <v>68</v>
      </c>
      <c r="B61" s="92" t="s">
        <v>69</v>
      </c>
      <c r="C61" s="82" t="s">
        <v>8</v>
      </c>
      <c r="D61" s="83">
        <v>12</v>
      </c>
      <c r="E61" s="93"/>
      <c r="F61" s="294">
        <f>ROUND(D61*E61,2)</f>
        <v>0</v>
      </c>
    </row>
    <row r="62" spans="1:6" ht="15">
      <c r="A62" s="167"/>
      <c r="B62" s="94" t="s">
        <v>70</v>
      </c>
      <c r="C62" s="90"/>
      <c r="D62" s="91"/>
      <c r="E62" s="86"/>
      <c r="F62" s="291"/>
    </row>
    <row r="63" spans="1:6" ht="17.25">
      <c r="A63" s="166" t="s">
        <v>71</v>
      </c>
      <c r="B63" s="92" t="s">
        <v>72</v>
      </c>
      <c r="C63" s="82" t="s">
        <v>265</v>
      </c>
      <c r="D63" s="83">
        <v>1</v>
      </c>
      <c r="E63" s="93"/>
      <c r="F63" s="294">
        <f>ROUND(D63*E63,2)</f>
        <v>0</v>
      </c>
    </row>
    <row r="64" spans="1:6" ht="15">
      <c r="A64" s="167"/>
      <c r="B64" s="94" t="s">
        <v>73</v>
      </c>
      <c r="C64" s="90"/>
      <c r="D64" s="91"/>
      <c r="E64" s="86"/>
      <c r="F64" s="291"/>
    </row>
    <row r="65" spans="1:6" ht="15">
      <c r="A65" s="166" t="s">
        <v>74</v>
      </c>
      <c r="B65" s="98" t="s">
        <v>75</v>
      </c>
      <c r="C65" s="82" t="s">
        <v>8</v>
      </c>
      <c r="D65" s="83">
        <v>24</v>
      </c>
      <c r="E65" s="93"/>
      <c r="F65" s="294">
        <f>ROUND(D65*E65,2)</f>
        <v>0</v>
      </c>
    </row>
    <row r="66" spans="1:6" ht="15">
      <c r="A66" s="167"/>
      <c r="B66" s="99" t="s">
        <v>76</v>
      </c>
      <c r="C66" s="90"/>
      <c r="D66" s="91"/>
      <c r="E66" s="86"/>
      <c r="F66" s="291"/>
    </row>
    <row r="67" spans="1:6" ht="15">
      <c r="A67" s="166" t="s">
        <v>77</v>
      </c>
      <c r="B67" s="92" t="s">
        <v>78</v>
      </c>
      <c r="C67" s="82" t="s">
        <v>8</v>
      </c>
      <c r="D67" s="83">
        <v>24</v>
      </c>
      <c r="E67" s="93"/>
      <c r="F67" s="294">
        <f>ROUND(D67*E67,2)</f>
        <v>0</v>
      </c>
    </row>
    <row r="68" spans="1:6" ht="15">
      <c r="A68" s="167"/>
      <c r="B68" s="94" t="s">
        <v>79</v>
      </c>
      <c r="C68" s="90"/>
      <c r="D68" s="91"/>
      <c r="E68" s="86"/>
      <c r="F68" s="291"/>
    </row>
    <row r="69" spans="1:6" ht="30">
      <c r="A69" s="166" t="s">
        <v>80</v>
      </c>
      <c r="B69" s="100" t="s">
        <v>81</v>
      </c>
      <c r="C69" s="82" t="s">
        <v>265</v>
      </c>
      <c r="D69" s="83">
        <v>1</v>
      </c>
      <c r="E69" s="93"/>
      <c r="F69" s="294">
        <f>ROUND(D69*E69,2)</f>
        <v>0</v>
      </c>
    </row>
    <row r="70" spans="1:6" ht="15">
      <c r="A70" s="167"/>
      <c r="B70" s="94" t="s">
        <v>73</v>
      </c>
      <c r="C70" s="90"/>
      <c r="D70" s="91"/>
      <c r="E70" s="86"/>
      <c r="F70" s="291"/>
    </row>
    <row r="71" spans="1:6" ht="15">
      <c r="A71" s="166" t="s">
        <v>82</v>
      </c>
      <c r="B71" s="92" t="s">
        <v>83</v>
      </c>
      <c r="C71" s="82" t="s">
        <v>54</v>
      </c>
      <c r="D71" s="83">
        <v>24</v>
      </c>
      <c r="E71" s="93"/>
      <c r="F71" s="294">
        <f>ROUND(D71*E71,2)</f>
        <v>0</v>
      </c>
    </row>
    <row r="72" spans="1:6" ht="15">
      <c r="A72" s="167"/>
      <c r="B72" s="94" t="s">
        <v>84</v>
      </c>
      <c r="C72" s="90"/>
      <c r="D72" s="91"/>
      <c r="E72" s="86"/>
      <c r="F72" s="291"/>
    </row>
    <row r="73" spans="1:6" ht="15">
      <c r="A73" s="166" t="s">
        <v>85</v>
      </c>
      <c r="B73" s="98" t="s">
        <v>86</v>
      </c>
      <c r="C73" s="93" t="s">
        <v>54</v>
      </c>
      <c r="D73" s="93">
        <v>1</v>
      </c>
      <c r="E73" s="93"/>
      <c r="F73" s="294">
        <f>ROUND(D73*E73,2)</f>
        <v>0</v>
      </c>
    </row>
    <row r="74" spans="1:6" ht="15">
      <c r="A74" s="167"/>
      <c r="B74" s="99" t="s">
        <v>87</v>
      </c>
      <c r="C74" s="86"/>
      <c r="D74" s="86"/>
      <c r="E74" s="86"/>
      <c r="F74" s="291"/>
    </row>
    <row r="75" spans="1:6" ht="15">
      <c r="A75" s="166" t="s">
        <v>88</v>
      </c>
      <c r="B75" s="92" t="s">
        <v>89</v>
      </c>
      <c r="C75" s="82" t="s">
        <v>8</v>
      </c>
      <c r="D75" s="83">
        <v>24</v>
      </c>
      <c r="E75" s="93"/>
      <c r="F75" s="294">
        <f>ROUND(D75*E75,2)</f>
        <v>0</v>
      </c>
    </row>
    <row r="76" spans="1:6" ht="15">
      <c r="A76" s="167"/>
      <c r="B76" s="94" t="s">
        <v>90</v>
      </c>
      <c r="C76" s="90"/>
      <c r="D76" s="91"/>
      <c r="E76" s="86"/>
      <c r="F76" s="291"/>
    </row>
    <row r="77" spans="1:6" ht="45">
      <c r="A77" s="161" t="s">
        <v>91</v>
      </c>
      <c r="B77" s="92" t="s">
        <v>92</v>
      </c>
      <c r="C77" s="82" t="s">
        <v>265</v>
      </c>
      <c r="D77" s="83">
        <v>5.5</v>
      </c>
      <c r="E77" s="93"/>
      <c r="F77" s="294">
        <f>ROUND(D77*E77,2)</f>
        <v>0</v>
      </c>
    </row>
    <row r="78" spans="1:6" ht="15">
      <c r="A78" s="167"/>
      <c r="B78" s="94" t="s">
        <v>93</v>
      </c>
      <c r="C78" s="90"/>
      <c r="D78" s="91"/>
      <c r="E78" s="86"/>
      <c r="F78" s="291"/>
    </row>
    <row r="79" spans="1:6" ht="15">
      <c r="A79" s="163" t="s">
        <v>94</v>
      </c>
      <c r="B79" s="98" t="s">
        <v>95</v>
      </c>
      <c r="C79" s="93" t="s">
        <v>54</v>
      </c>
      <c r="D79" s="93">
        <v>2</v>
      </c>
      <c r="E79" s="93"/>
      <c r="F79" s="294">
        <f>ROUND(D79*E79,2)</f>
        <v>0</v>
      </c>
    </row>
    <row r="80" spans="1:6" ht="15">
      <c r="A80" s="169"/>
      <c r="B80" s="99" t="s">
        <v>96</v>
      </c>
      <c r="C80" s="86"/>
      <c r="D80" s="86"/>
      <c r="E80" s="86"/>
      <c r="F80" s="291"/>
    </row>
    <row r="81" spans="1:6" ht="30">
      <c r="A81" s="170" t="s">
        <v>97</v>
      </c>
      <c r="B81" s="98" t="s">
        <v>98</v>
      </c>
      <c r="C81" s="93" t="s">
        <v>99</v>
      </c>
      <c r="D81" s="93">
        <v>1</v>
      </c>
      <c r="E81" s="93"/>
      <c r="F81" s="294">
        <f>ROUND(D81*E81,2)</f>
        <v>0</v>
      </c>
    </row>
    <row r="82" spans="1:6" ht="15">
      <c r="A82" s="169"/>
      <c r="B82" s="99" t="s">
        <v>100</v>
      </c>
      <c r="C82" s="86"/>
      <c r="D82" s="86"/>
      <c r="E82" s="86"/>
      <c r="F82" s="291"/>
    </row>
    <row r="83" spans="1:6" ht="17.25">
      <c r="A83" s="170" t="s">
        <v>101</v>
      </c>
      <c r="B83" s="101" t="s">
        <v>102</v>
      </c>
      <c r="C83" s="82" t="s">
        <v>265</v>
      </c>
      <c r="D83" s="93">
        <v>1</v>
      </c>
      <c r="E83" s="93"/>
      <c r="F83" s="294">
        <f>ROUND(D83*E83,2)</f>
        <v>0</v>
      </c>
    </row>
    <row r="84" spans="1:6" ht="30">
      <c r="A84" s="171"/>
      <c r="B84" s="102" t="s">
        <v>103</v>
      </c>
      <c r="C84" s="103"/>
      <c r="D84" s="103"/>
      <c r="E84" s="103"/>
      <c r="F84" s="295"/>
    </row>
    <row r="85" spans="1:6" ht="15">
      <c r="A85" s="172"/>
      <c r="B85" s="104" t="s">
        <v>34</v>
      </c>
      <c r="C85" s="67"/>
      <c r="D85" s="67"/>
      <c r="E85" s="108"/>
      <c r="F85" s="296"/>
    </row>
    <row r="86" spans="1:6" ht="15">
      <c r="A86" s="172"/>
      <c r="B86" s="104"/>
      <c r="C86" s="48"/>
      <c r="D86" s="48"/>
      <c r="E86" s="108"/>
      <c r="F86" s="296"/>
    </row>
    <row r="87" spans="1:6" ht="15">
      <c r="A87" s="183" t="s">
        <v>35</v>
      </c>
      <c r="B87" s="195" t="str">
        <f>B50&amp;  " UKUPNO:"</f>
        <v>Zemljani radovi UKUPNO:</v>
      </c>
      <c r="C87" s="194"/>
      <c r="D87" s="186"/>
      <c r="E87" s="318"/>
      <c r="F87" s="286">
        <f>SUM(F54:F84)</f>
        <v>0</v>
      </c>
    </row>
    <row r="88" spans="1:6" ht="15">
      <c r="A88" s="63"/>
      <c r="B88" s="63"/>
      <c r="C88" s="63"/>
      <c r="D88" s="63"/>
      <c r="E88" s="253"/>
      <c r="F88" s="263"/>
    </row>
    <row r="89" spans="1:6" ht="15">
      <c r="A89" s="196"/>
      <c r="B89" s="195" t="str">
        <f>"REKAPITULACIJA "</f>
        <v xml:space="preserve">REKAPITULACIJA </v>
      </c>
      <c r="C89" s="198"/>
      <c r="D89" s="199"/>
      <c r="E89" s="321"/>
      <c r="F89" s="297"/>
    </row>
    <row r="90" spans="1:6" ht="15">
      <c r="A90" s="173" t="s">
        <v>0</v>
      </c>
      <c r="B90" s="27" t="str">
        <f>B36</f>
        <v>Pripremni radovi</v>
      </c>
      <c r="C90" s="28"/>
      <c r="D90" s="29"/>
      <c r="E90" s="29"/>
      <c r="F90" s="298">
        <f>F48</f>
        <v>0</v>
      </c>
    </row>
    <row r="91" spans="1:6" ht="15">
      <c r="A91" s="173" t="s">
        <v>35</v>
      </c>
      <c r="B91" s="27" t="str">
        <f>B50</f>
        <v>Zemljani radovi</v>
      </c>
      <c r="C91" s="28"/>
      <c r="D91" s="29"/>
      <c r="E91" s="29"/>
      <c r="F91" s="298">
        <f>F87</f>
        <v>0</v>
      </c>
    </row>
    <row r="92" spans="1:6" ht="30">
      <c r="A92" s="216" t="s">
        <v>35</v>
      </c>
      <c r="B92" s="195" t="str">
        <f>"A10 L/S km 2+500                                                                                           UKUPNO:"</f>
        <v>A10 L/S km 2+500                                                                                           UKUPNO:</v>
      </c>
      <c r="C92" s="194"/>
      <c r="D92" s="186"/>
      <c r="E92" s="318"/>
      <c r="F92" s="286">
        <f>SUM(F90:F91)</f>
        <v>0</v>
      </c>
    </row>
    <row r="93" spans="1:6" ht="15">
      <c r="A93" s="48"/>
      <c r="B93" s="48"/>
      <c r="C93" s="48"/>
      <c r="D93" s="48"/>
      <c r="E93" s="257"/>
      <c r="F93" s="271"/>
    </row>
    <row r="94" spans="1:6" ht="15">
      <c r="A94" s="191" t="s">
        <v>267</v>
      </c>
      <c r="B94" s="26" t="s">
        <v>268</v>
      </c>
      <c r="C94" s="192"/>
      <c r="D94" s="192"/>
      <c r="E94" s="255"/>
      <c r="F94" s="267"/>
    </row>
    <row r="95" spans="1:6" ht="15">
      <c r="A95" s="373"/>
      <c r="B95" s="374"/>
      <c r="C95" s="374"/>
      <c r="D95" s="374"/>
      <c r="E95" s="374"/>
      <c r="F95" s="375"/>
    </row>
    <row r="96" spans="1:6" ht="15">
      <c r="A96" s="183" t="s">
        <v>0</v>
      </c>
      <c r="B96" s="193" t="s">
        <v>36</v>
      </c>
      <c r="C96" s="194"/>
      <c r="D96" s="186"/>
      <c r="E96" s="318"/>
      <c r="F96" s="286"/>
    </row>
    <row r="97" spans="1:6" ht="15">
      <c r="A97" s="160"/>
      <c r="B97" s="80"/>
      <c r="C97" s="79"/>
      <c r="D97" s="79"/>
      <c r="E97" s="79"/>
      <c r="F97" s="290"/>
    </row>
    <row r="98" spans="1:6" ht="15">
      <c r="A98" s="205" t="s">
        <v>1</v>
      </c>
      <c r="B98" s="53" t="s">
        <v>104</v>
      </c>
      <c r="C98" s="106"/>
      <c r="D98" s="107"/>
      <c r="E98" s="56"/>
      <c r="F98" s="262" t="str">
        <f>IF(N(E98),ROUND(E98*D98,2),"")</f>
        <v/>
      </c>
    </row>
    <row r="99" spans="1:6" ht="45">
      <c r="A99" s="161" t="s">
        <v>29</v>
      </c>
      <c r="B99" s="81" t="s">
        <v>105</v>
      </c>
      <c r="C99" s="82" t="s">
        <v>8</v>
      </c>
      <c r="D99" s="83">
        <v>7.5</v>
      </c>
      <c r="E99" s="84"/>
      <c r="F99" s="269">
        <f>ROUND(D99*E99,2)</f>
        <v>0</v>
      </c>
    </row>
    <row r="100" spans="1:6" ht="15">
      <c r="A100" s="162"/>
      <c r="B100" s="94" t="s">
        <v>106</v>
      </c>
      <c r="C100" s="86"/>
      <c r="D100" s="86"/>
      <c r="E100" s="86"/>
      <c r="F100" s="291"/>
    </row>
    <row r="101" spans="1:6" ht="15">
      <c r="A101" s="161" t="s">
        <v>107</v>
      </c>
      <c r="B101" s="92" t="s">
        <v>63</v>
      </c>
      <c r="C101" s="82"/>
      <c r="D101" s="83"/>
      <c r="E101" s="87"/>
      <c r="F101" s="292"/>
    </row>
    <row r="102" spans="1:6" ht="15">
      <c r="A102" s="165"/>
      <c r="B102" s="94" t="s">
        <v>60</v>
      </c>
      <c r="C102" s="90"/>
      <c r="D102" s="91"/>
      <c r="E102" s="322"/>
      <c r="F102" s="296"/>
    </row>
    <row r="103" spans="1:6" ht="90">
      <c r="A103" s="161" t="s">
        <v>108</v>
      </c>
      <c r="B103" s="92" t="s">
        <v>109</v>
      </c>
      <c r="C103" s="82" t="s">
        <v>265</v>
      </c>
      <c r="D103" s="83">
        <v>4.5</v>
      </c>
      <c r="E103" s="93"/>
      <c r="F103" s="294">
        <f>ROUND(D103*E103,2)</f>
        <v>0</v>
      </c>
    </row>
    <row r="104" spans="1:6" ht="15">
      <c r="A104" s="162"/>
      <c r="B104" s="94" t="s">
        <v>110</v>
      </c>
      <c r="C104" s="86"/>
      <c r="D104" s="86"/>
      <c r="E104" s="86"/>
      <c r="F104" s="291"/>
    </row>
    <row r="105" spans="1:6" ht="15">
      <c r="A105" s="166" t="s">
        <v>111</v>
      </c>
      <c r="B105" s="92" t="s">
        <v>112</v>
      </c>
      <c r="C105" s="93"/>
      <c r="D105" s="93"/>
      <c r="E105" s="93"/>
      <c r="F105" s="294"/>
    </row>
    <row r="106" spans="1:6" ht="15">
      <c r="A106" s="151"/>
      <c r="B106" s="67" t="s">
        <v>113</v>
      </c>
      <c r="C106" s="90"/>
      <c r="D106" s="91"/>
      <c r="E106" s="86"/>
      <c r="F106" s="291"/>
    </row>
    <row r="107" spans="1:6" ht="15">
      <c r="A107" s="166" t="s">
        <v>114</v>
      </c>
      <c r="B107" s="92" t="s">
        <v>69</v>
      </c>
      <c r="C107" s="82" t="s">
        <v>8</v>
      </c>
      <c r="D107" s="83">
        <v>9.5</v>
      </c>
      <c r="E107" s="93"/>
      <c r="F107" s="294">
        <f>ROUND(D107*E107,2)</f>
        <v>0</v>
      </c>
    </row>
    <row r="108" spans="1:6" ht="15">
      <c r="A108" s="167"/>
      <c r="B108" s="94" t="s">
        <v>70</v>
      </c>
      <c r="C108" s="90"/>
      <c r="D108" s="91"/>
      <c r="E108" s="86"/>
      <c r="F108" s="291"/>
    </row>
    <row r="109" spans="1:6" ht="17.25">
      <c r="A109" s="166" t="s">
        <v>115</v>
      </c>
      <c r="B109" s="92" t="s">
        <v>72</v>
      </c>
      <c r="C109" s="82" t="s">
        <v>265</v>
      </c>
      <c r="D109" s="83">
        <v>0.6</v>
      </c>
      <c r="E109" s="93"/>
      <c r="F109" s="294">
        <f>ROUND(D109*E109,2)</f>
        <v>0</v>
      </c>
    </row>
    <row r="110" spans="1:6" ht="15">
      <c r="A110" s="167"/>
      <c r="B110" s="94" t="s">
        <v>73</v>
      </c>
      <c r="C110" s="90"/>
      <c r="D110" s="91"/>
      <c r="E110" s="86"/>
      <c r="F110" s="291"/>
    </row>
    <row r="111" spans="1:6" ht="15">
      <c r="A111" s="166" t="s">
        <v>116</v>
      </c>
      <c r="B111" s="92" t="s">
        <v>117</v>
      </c>
      <c r="C111" s="82" t="s">
        <v>8</v>
      </c>
      <c r="D111" s="83">
        <v>27.5</v>
      </c>
      <c r="E111" s="93"/>
      <c r="F111" s="294">
        <f>ROUND(D111*E111,2)</f>
        <v>0</v>
      </c>
    </row>
    <row r="112" spans="1:6" ht="15">
      <c r="A112" s="167"/>
      <c r="B112" s="94" t="s">
        <v>118</v>
      </c>
      <c r="C112" s="90"/>
      <c r="D112" s="91"/>
      <c r="E112" s="86"/>
      <c r="F112" s="291"/>
    </row>
    <row r="113" spans="1:6" ht="30">
      <c r="A113" s="166" t="s">
        <v>119</v>
      </c>
      <c r="B113" s="92" t="s">
        <v>81</v>
      </c>
      <c r="C113" s="82" t="s">
        <v>265</v>
      </c>
      <c r="D113" s="83">
        <v>0.6</v>
      </c>
      <c r="E113" s="93"/>
      <c r="F113" s="294">
        <f>ROUND(D113*E113,2)</f>
        <v>0</v>
      </c>
    </row>
    <row r="114" spans="1:6" ht="15">
      <c r="A114" s="167"/>
      <c r="B114" s="94" t="s">
        <v>73</v>
      </c>
      <c r="C114" s="90"/>
      <c r="D114" s="91"/>
      <c r="E114" s="86"/>
      <c r="F114" s="291"/>
    </row>
    <row r="115" spans="1:6" ht="15">
      <c r="A115" s="166" t="s">
        <v>120</v>
      </c>
      <c r="B115" s="92" t="s">
        <v>83</v>
      </c>
      <c r="C115" s="93" t="s">
        <v>54</v>
      </c>
      <c r="D115" s="93">
        <v>28</v>
      </c>
      <c r="E115" s="93"/>
      <c r="F115" s="294">
        <f>ROUND(D115*E115,2)</f>
        <v>0</v>
      </c>
    </row>
    <row r="116" spans="1:6" ht="15">
      <c r="A116" s="167"/>
      <c r="B116" s="94" t="s">
        <v>121</v>
      </c>
      <c r="C116" s="86"/>
      <c r="D116" s="86"/>
      <c r="E116" s="86"/>
      <c r="F116" s="291"/>
    </row>
    <row r="117" spans="1:6" ht="15">
      <c r="A117" s="166" t="s">
        <v>122</v>
      </c>
      <c r="B117" s="92" t="s">
        <v>89</v>
      </c>
      <c r="C117" s="82" t="s">
        <v>8</v>
      </c>
      <c r="D117" s="83">
        <v>27.5</v>
      </c>
      <c r="E117" s="93"/>
      <c r="F117" s="294">
        <f>ROUND(D117*E117,2)</f>
        <v>0</v>
      </c>
    </row>
    <row r="118" spans="1:6" ht="15">
      <c r="A118" s="167"/>
      <c r="B118" s="94" t="s">
        <v>90</v>
      </c>
      <c r="C118" s="90"/>
      <c r="D118" s="91"/>
      <c r="E118" s="86"/>
      <c r="F118" s="291"/>
    </row>
    <row r="119" spans="1:6" ht="45">
      <c r="A119" s="161" t="s">
        <v>123</v>
      </c>
      <c r="B119" s="92" t="s">
        <v>124</v>
      </c>
      <c r="C119" s="82" t="s">
        <v>265</v>
      </c>
      <c r="D119" s="83">
        <v>3</v>
      </c>
      <c r="E119" s="93"/>
      <c r="F119" s="294">
        <f>ROUND(D119*E119,2)</f>
        <v>0</v>
      </c>
    </row>
    <row r="120" spans="1:6" ht="15">
      <c r="A120" s="165"/>
      <c r="B120" s="94" t="s">
        <v>93</v>
      </c>
      <c r="C120" s="90"/>
      <c r="D120" s="91"/>
      <c r="E120" s="86"/>
      <c r="F120" s="291"/>
    </row>
    <row r="121" spans="1:6" ht="30">
      <c r="A121" s="161" t="s">
        <v>125</v>
      </c>
      <c r="B121" s="92" t="s">
        <v>98</v>
      </c>
      <c r="C121" s="82" t="s">
        <v>99</v>
      </c>
      <c r="D121" s="83">
        <v>1</v>
      </c>
      <c r="E121" s="93"/>
      <c r="F121" s="269">
        <f>ROUND(D121*E121,2)</f>
        <v>0</v>
      </c>
    </row>
    <row r="122" spans="1:6" ht="15">
      <c r="A122" s="206"/>
      <c r="B122" s="94" t="s">
        <v>100</v>
      </c>
      <c r="C122" s="108"/>
      <c r="D122" s="108"/>
      <c r="E122" s="86"/>
      <c r="F122" s="291"/>
    </row>
    <row r="123" spans="1:6" ht="15">
      <c r="A123" s="160"/>
      <c r="B123" s="80"/>
      <c r="C123" s="79"/>
      <c r="D123" s="79"/>
      <c r="E123" s="79"/>
      <c r="F123" s="290"/>
    </row>
    <row r="124" spans="1:6" ht="15">
      <c r="A124" s="183" t="s">
        <v>0</v>
      </c>
      <c r="B124" s="195" t="str">
        <f>B96&amp;  " UKUPNO:"</f>
        <v>Zemljani radovi UKUPNO:</v>
      </c>
      <c r="C124" s="194"/>
      <c r="D124" s="186"/>
      <c r="E124" s="318"/>
      <c r="F124" s="286">
        <f>SUM(F99:F121)</f>
        <v>0</v>
      </c>
    </row>
    <row r="125" spans="1:6" ht="15">
      <c r="A125" s="149"/>
      <c r="B125" s="63"/>
      <c r="C125" s="63"/>
      <c r="D125" s="63"/>
      <c r="E125" s="253"/>
      <c r="F125" s="263"/>
    </row>
    <row r="126" spans="1:6" ht="15">
      <c r="A126" s="183" t="s">
        <v>35</v>
      </c>
      <c r="B126" s="193" t="s">
        <v>126</v>
      </c>
      <c r="C126" s="194"/>
      <c r="D126" s="186"/>
      <c r="E126" s="318"/>
      <c r="F126" s="286"/>
    </row>
    <row r="127" spans="1:6" ht="15">
      <c r="A127" s="160"/>
      <c r="B127" s="80"/>
      <c r="C127" s="79"/>
      <c r="D127" s="79"/>
      <c r="E127" s="79"/>
      <c r="F127" s="290"/>
    </row>
    <row r="128" spans="1:6" ht="15">
      <c r="A128" s="205" t="s">
        <v>38</v>
      </c>
      <c r="B128" s="96" t="s">
        <v>127</v>
      </c>
      <c r="C128" s="106"/>
      <c r="D128" s="107"/>
      <c r="E128" s="56"/>
      <c r="F128" s="262"/>
    </row>
    <row r="129" spans="1:6" ht="75">
      <c r="A129" s="161" t="s">
        <v>39</v>
      </c>
      <c r="B129" s="100" t="s">
        <v>128</v>
      </c>
      <c r="C129" s="82" t="s">
        <v>265</v>
      </c>
      <c r="D129" s="83">
        <v>1.2</v>
      </c>
      <c r="E129" s="93"/>
      <c r="F129" s="294">
        <f>ROUND(D129*E129,2)</f>
        <v>0</v>
      </c>
    </row>
    <row r="130" spans="1:6" ht="15">
      <c r="A130" s="162"/>
      <c r="B130" s="94" t="s">
        <v>129</v>
      </c>
      <c r="C130" s="86"/>
      <c r="D130" s="86"/>
      <c r="E130" s="86"/>
      <c r="F130" s="291"/>
    </row>
    <row r="131" spans="1:6" ht="15">
      <c r="A131" s="160"/>
      <c r="B131" s="80"/>
      <c r="C131" s="79"/>
      <c r="D131" s="79"/>
      <c r="E131" s="79"/>
      <c r="F131" s="290"/>
    </row>
    <row r="132" spans="1:6" ht="15">
      <c r="A132" s="183" t="s">
        <v>35</v>
      </c>
      <c r="B132" s="195" t="str">
        <f>B126&amp;  " UKUPNO:"</f>
        <v>Betonski radovi UKUPNO:</v>
      </c>
      <c r="C132" s="194"/>
      <c r="D132" s="186"/>
      <c r="E132" s="318"/>
      <c r="F132" s="286">
        <f>SUM(F129)</f>
        <v>0</v>
      </c>
    </row>
    <row r="133" spans="1:6" ht="15">
      <c r="A133" s="149"/>
      <c r="B133" s="63"/>
      <c r="C133" s="63"/>
      <c r="D133" s="63"/>
      <c r="E133" s="253"/>
      <c r="F133" s="263"/>
    </row>
    <row r="134" spans="1:6" ht="15">
      <c r="A134" s="207"/>
      <c r="B134" s="195" t="str">
        <f>"REKAPITULACIJA "</f>
        <v xml:space="preserve">REKAPITULACIJA </v>
      </c>
      <c r="C134" s="198"/>
      <c r="D134" s="199"/>
      <c r="E134" s="321"/>
      <c r="F134" s="297"/>
    </row>
    <row r="135" spans="1:6" ht="15">
      <c r="A135" s="173" t="s">
        <v>0</v>
      </c>
      <c r="B135" s="27" t="str">
        <f>B96</f>
        <v>Zemljani radovi</v>
      </c>
      <c r="C135" s="28"/>
      <c r="D135" s="29"/>
      <c r="E135" s="29"/>
      <c r="F135" s="298">
        <f>F124</f>
        <v>0</v>
      </c>
    </row>
    <row r="136" spans="1:6" ht="15">
      <c r="A136" s="173" t="s">
        <v>35</v>
      </c>
      <c r="B136" s="27" t="str">
        <f>B126</f>
        <v>Betonski radovi</v>
      </c>
      <c r="C136" s="28"/>
      <c r="D136" s="29"/>
      <c r="E136" s="29"/>
      <c r="F136" s="298">
        <f>F132</f>
        <v>0</v>
      </c>
    </row>
    <row r="137" spans="1:6" ht="30">
      <c r="A137" s="216" t="s">
        <v>267</v>
      </c>
      <c r="B137" s="195" t="str">
        <f>"ČCP ČARAPINE, STUP RASVJETE BR. 36, bankina                           UKUPNO:"</f>
        <v>ČCP ČARAPINE, STUP RASVJETE BR. 36, bankina                           UKUPNO:</v>
      </c>
      <c r="C137" s="194"/>
      <c r="D137" s="186"/>
      <c r="E137" s="318"/>
      <c r="F137" s="286">
        <f>SUM(F135:F136)</f>
        <v>0</v>
      </c>
    </row>
    <row r="138" spans="1:6" ht="15">
      <c r="A138" s="27"/>
      <c r="B138" s="31"/>
      <c r="C138" s="32"/>
      <c r="D138" s="30"/>
      <c r="E138" s="29"/>
      <c r="F138" s="298"/>
    </row>
    <row r="139" spans="1:6" ht="15">
      <c r="A139" s="191" t="s">
        <v>270</v>
      </c>
      <c r="B139" s="26" t="s">
        <v>269</v>
      </c>
      <c r="C139" s="192"/>
      <c r="D139" s="192"/>
      <c r="E139" s="255"/>
      <c r="F139" s="267"/>
    </row>
    <row r="140" spans="1:6" ht="15">
      <c r="A140" s="109"/>
      <c r="B140" s="110"/>
      <c r="C140" s="78"/>
      <c r="D140" s="79"/>
      <c r="E140" s="78"/>
      <c r="F140" s="299"/>
    </row>
    <row r="141" spans="1:6" ht="15">
      <c r="A141" s="183" t="s">
        <v>0</v>
      </c>
      <c r="B141" s="193" t="s">
        <v>36</v>
      </c>
      <c r="C141" s="194"/>
      <c r="D141" s="186"/>
      <c r="E141" s="318"/>
      <c r="F141" s="286"/>
    </row>
    <row r="142" spans="1:6" ht="15">
      <c r="A142" s="160"/>
      <c r="B142" s="80"/>
      <c r="C142" s="79"/>
      <c r="D142" s="79"/>
      <c r="E142" s="79"/>
      <c r="F142" s="290"/>
    </row>
    <row r="143" spans="1:6" ht="15">
      <c r="A143" s="161" t="s">
        <v>130</v>
      </c>
      <c r="B143" s="92" t="s">
        <v>131</v>
      </c>
      <c r="C143" s="82"/>
      <c r="D143" s="83"/>
      <c r="E143" s="87"/>
      <c r="F143" s="292"/>
    </row>
    <row r="144" spans="1:6" ht="15">
      <c r="A144" s="165"/>
      <c r="B144" s="94" t="s">
        <v>60</v>
      </c>
      <c r="C144" s="90"/>
      <c r="D144" s="91"/>
      <c r="E144" s="322"/>
      <c r="F144" s="296"/>
    </row>
    <row r="145" spans="1:6" ht="105">
      <c r="A145" s="208" t="s">
        <v>29</v>
      </c>
      <c r="B145" s="111" t="s">
        <v>132</v>
      </c>
      <c r="C145" s="112" t="s">
        <v>265</v>
      </c>
      <c r="D145" s="113">
        <v>1</v>
      </c>
      <c r="E145" s="89"/>
      <c r="F145" s="293">
        <f>ROUND(D145*E145,2)</f>
        <v>0</v>
      </c>
    </row>
    <row r="146" spans="1:6" ht="15">
      <c r="A146" s="162"/>
      <c r="B146" s="94" t="s">
        <v>110</v>
      </c>
      <c r="C146" s="86"/>
      <c r="D146" s="86"/>
      <c r="E146" s="86"/>
      <c r="F146" s="291"/>
    </row>
    <row r="147" spans="1:6" ht="30">
      <c r="A147" s="166" t="s">
        <v>111</v>
      </c>
      <c r="B147" s="92" t="s">
        <v>133</v>
      </c>
      <c r="C147" s="93"/>
      <c r="D147" s="93"/>
      <c r="E147" s="93"/>
      <c r="F147" s="294"/>
    </row>
    <row r="148" spans="1:6" ht="15">
      <c r="A148" s="151"/>
      <c r="B148" s="67" t="s">
        <v>113</v>
      </c>
      <c r="C148" s="67"/>
      <c r="D148" s="67"/>
      <c r="E148" s="86"/>
      <c r="F148" s="291"/>
    </row>
    <row r="149" spans="1:6" ht="15">
      <c r="A149" s="161" t="s">
        <v>114</v>
      </c>
      <c r="B149" s="92" t="s">
        <v>69</v>
      </c>
      <c r="C149" s="82" t="s">
        <v>8</v>
      </c>
      <c r="D149" s="83">
        <v>2.5</v>
      </c>
      <c r="E149" s="93"/>
      <c r="F149" s="294">
        <f>ROUND(D149*E149,2)</f>
        <v>0</v>
      </c>
    </row>
    <row r="150" spans="1:6" ht="15">
      <c r="A150" s="165"/>
      <c r="B150" s="94" t="s">
        <v>70</v>
      </c>
      <c r="C150" s="90"/>
      <c r="D150" s="91"/>
      <c r="E150" s="86"/>
      <c r="F150" s="291"/>
    </row>
    <row r="151" spans="1:6" ht="15">
      <c r="A151" s="161" t="s">
        <v>115</v>
      </c>
      <c r="B151" s="92" t="s">
        <v>134</v>
      </c>
      <c r="C151" s="82" t="s">
        <v>8</v>
      </c>
      <c r="D151" s="83">
        <v>2.5</v>
      </c>
      <c r="E151" s="93"/>
      <c r="F151" s="294">
        <f>ROUND(D151*E151,2)</f>
        <v>0</v>
      </c>
    </row>
    <row r="152" spans="1:6" ht="15">
      <c r="A152" s="165"/>
      <c r="B152" s="94" t="s">
        <v>135</v>
      </c>
      <c r="C152" s="90"/>
      <c r="D152" s="91"/>
      <c r="E152" s="86"/>
      <c r="F152" s="291"/>
    </row>
    <row r="153" spans="1:6" ht="30">
      <c r="A153" s="161" t="s">
        <v>116</v>
      </c>
      <c r="B153" s="92" t="s">
        <v>136</v>
      </c>
      <c r="C153" s="82" t="s">
        <v>265</v>
      </c>
      <c r="D153" s="83">
        <v>0.5</v>
      </c>
      <c r="E153" s="93"/>
      <c r="F153" s="294">
        <f>ROUND(D153*E153,2)</f>
        <v>0</v>
      </c>
    </row>
    <row r="154" spans="1:6" ht="15">
      <c r="A154" s="165"/>
      <c r="B154" s="94" t="s">
        <v>137</v>
      </c>
      <c r="C154" s="90"/>
      <c r="D154" s="91"/>
      <c r="E154" s="86"/>
      <c r="F154" s="291"/>
    </row>
    <row r="155" spans="1:6" ht="30">
      <c r="A155" s="208" t="s">
        <v>119</v>
      </c>
      <c r="B155" s="111" t="s">
        <v>138</v>
      </c>
      <c r="C155" s="112" t="s">
        <v>265</v>
      </c>
      <c r="D155" s="113">
        <v>0.5</v>
      </c>
      <c r="E155" s="89"/>
      <c r="F155" s="293">
        <f>ROUND(D155*E155,2)</f>
        <v>0</v>
      </c>
    </row>
    <row r="156" spans="1:6" ht="15">
      <c r="A156" s="206"/>
      <c r="B156" s="94" t="s">
        <v>137</v>
      </c>
      <c r="C156" s="108"/>
      <c r="D156" s="108"/>
      <c r="E156" s="86"/>
      <c r="F156" s="291"/>
    </row>
    <row r="157" spans="1:6" ht="15">
      <c r="A157" s="160"/>
      <c r="B157" s="80"/>
      <c r="C157" s="79"/>
      <c r="D157" s="79"/>
      <c r="E157" s="79"/>
      <c r="F157" s="290"/>
    </row>
    <row r="158" spans="1:6" ht="15">
      <c r="A158" s="183" t="s">
        <v>0</v>
      </c>
      <c r="B158" s="195" t="str">
        <f>B141&amp;  " UKUPNO:"</f>
        <v>Zemljani radovi UKUPNO:</v>
      </c>
      <c r="C158" s="194"/>
      <c r="D158" s="186"/>
      <c r="E158" s="318"/>
      <c r="F158" s="286">
        <f>SUM(F145:F155)</f>
        <v>0</v>
      </c>
    </row>
    <row r="159" spans="1:6" ht="15">
      <c r="A159" s="209"/>
      <c r="B159" s="48"/>
      <c r="C159" s="48"/>
      <c r="D159" s="48"/>
      <c r="E159" s="257"/>
      <c r="F159" s="271"/>
    </row>
    <row r="160" spans="1:6" ht="15">
      <c r="A160" s="183" t="s">
        <v>35</v>
      </c>
      <c r="B160" s="193" t="s">
        <v>126</v>
      </c>
      <c r="C160" s="194"/>
      <c r="D160" s="186"/>
      <c r="E160" s="318"/>
      <c r="F160" s="286"/>
    </row>
    <row r="161" spans="1:6" ht="15">
      <c r="A161" s="160"/>
      <c r="B161" s="80"/>
      <c r="C161" s="79"/>
      <c r="D161" s="79"/>
      <c r="E161" s="79"/>
      <c r="F161" s="290"/>
    </row>
    <row r="162" spans="1:6" ht="15">
      <c r="A162" s="205" t="s">
        <v>38</v>
      </c>
      <c r="B162" s="92" t="s">
        <v>139</v>
      </c>
      <c r="C162" s="82"/>
      <c r="D162" s="83"/>
      <c r="E162" s="56"/>
      <c r="F162" s="262"/>
    </row>
    <row r="163" spans="1:6" ht="45">
      <c r="A163" s="161" t="s">
        <v>39</v>
      </c>
      <c r="B163" s="100" t="s">
        <v>140</v>
      </c>
      <c r="C163" s="82" t="s">
        <v>265</v>
      </c>
      <c r="D163" s="83">
        <v>0.5</v>
      </c>
      <c r="E163" s="93"/>
      <c r="F163" s="294">
        <f>ROUND(D163*E163,2)</f>
        <v>0</v>
      </c>
    </row>
    <row r="164" spans="1:6" ht="15">
      <c r="A164" s="167"/>
      <c r="B164" s="94" t="s">
        <v>129</v>
      </c>
      <c r="C164" s="86"/>
      <c r="D164" s="86"/>
      <c r="E164" s="86"/>
      <c r="F164" s="291"/>
    </row>
    <row r="165" spans="1:6" ht="15">
      <c r="A165" s="167" t="s">
        <v>40</v>
      </c>
      <c r="B165" s="94" t="s">
        <v>141</v>
      </c>
      <c r="C165" s="86"/>
      <c r="D165" s="86"/>
      <c r="E165" s="86"/>
      <c r="F165" s="291"/>
    </row>
    <row r="166" spans="1:6" ht="90">
      <c r="A166" s="161" t="s">
        <v>41</v>
      </c>
      <c r="B166" s="92" t="s">
        <v>142</v>
      </c>
      <c r="C166" s="93" t="s">
        <v>8</v>
      </c>
      <c r="D166" s="93">
        <v>2.5</v>
      </c>
      <c r="E166" s="93"/>
      <c r="F166" s="294">
        <f>ROUND(D166*E166,2)</f>
        <v>0</v>
      </c>
    </row>
    <row r="167" spans="1:6" ht="15">
      <c r="A167" s="162"/>
      <c r="B167" s="94" t="s">
        <v>143</v>
      </c>
      <c r="C167" s="86"/>
      <c r="D167" s="86"/>
      <c r="E167" s="86"/>
      <c r="F167" s="291"/>
    </row>
    <row r="168" spans="1:6" ht="15">
      <c r="A168" s="160"/>
      <c r="B168" s="80"/>
      <c r="C168" s="79"/>
      <c r="D168" s="79"/>
      <c r="E168" s="79"/>
      <c r="F168" s="290"/>
    </row>
    <row r="169" spans="1:6" ht="15">
      <c r="A169" s="183" t="s">
        <v>35</v>
      </c>
      <c r="B169" s="195" t="str">
        <f>B160&amp;  " UKUPNO:"</f>
        <v>Betonski radovi UKUPNO:</v>
      </c>
      <c r="C169" s="194"/>
      <c r="D169" s="186"/>
      <c r="E169" s="318"/>
      <c r="F169" s="286">
        <f>SUM(F163:F166)</f>
        <v>0</v>
      </c>
    </row>
    <row r="170" spans="1:6" ht="15">
      <c r="A170" s="209"/>
      <c r="B170" s="48"/>
      <c r="C170" s="48"/>
      <c r="D170" s="48"/>
      <c r="E170" s="257"/>
      <c r="F170" s="271"/>
    </row>
    <row r="171" spans="1:6" ht="15">
      <c r="A171" s="207"/>
      <c r="B171" s="213" t="str">
        <f>"REKAPITULACIJA "</f>
        <v xml:space="preserve">REKAPITULACIJA </v>
      </c>
      <c r="C171" s="211"/>
      <c r="D171" s="212"/>
      <c r="E171" s="323"/>
      <c r="F171" s="300"/>
    </row>
    <row r="172" spans="1:6" ht="15">
      <c r="A172" s="173" t="s">
        <v>0</v>
      </c>
      <c r="B172" s="33" t="str">
        <f>B141</f>
        <v>Zemljani radovi</v>
      </c>
      <c r="C172" s="34"/>
      <c r="D172" s="35"/>
      <c r="E172" s="324"/>
      <c r="F172" s="301">
        <f>F158</f>
        <v>0</v>
      </c>
    </row>
    <row r="173" spans="1:6" ht="15">
      <c r="A173" s="173" t="s">
        <v>35</v>
      </c>
      <c r="B173" s="33" t="str">
        <f>B160</f>
        <v>Betonski radovi</v>
      </c>
      <c r="C173" s="34"/>
      <c r="D173" s="35"/>
      <c r="E173" s="324"/>
      <c r="F173" s="301">
        <f>F169</f>
        <v>0</v>
      </c>
    </row>
    <row r="174" spans="1:6" ht="30">
      <c r="A174" s="216" t="s">
        <v>270</v>
      </c>
      <c r="B174" s="213" t="str">
        <f>"ČCP ČARAPINE, STUP RASVJETE BR. 38, bankina                           UKUPNO:"</f>
        <v>ČCP ČARAPINE, STUP RASVJETE BR. 38, bankina                           UKUPNO:</v>
      </c>
      <c r="C174" s="214"/>
      <c r="D174" s="215"/>
      <c r="E174" s="325"/>
      <c r="F174" s="302">
        <f>SUM(F172:F173)</f>
        <v>0</v>
      </c>
    </row>
    <row r="175" spans="1:6" ht="15">
      <c r="A175" s="114"/>
      <c r="B175" s="36"/>
      <c r="C175" s="37"/>
      <c r="D175" s="38"/>
      <c r="E175" s="326"/>
      <c r="F175" s="303"/>
    </row>
    <row r="176" spans="1:6" ht="15">
      <c r="A176" s="203" t="s">
        <v>271</v>
      </c>
      <c r="B176" s="202" t="s">
        <v>292</v>
      </c>
      <c r="C176" s="203"/>
      <c r="D176" s="203"/>
      <c r="E176" s="258"/>
      <c r="F176" s="272"/>
    </row>
    <row r="177" spans="1:6" ht="15">
      <c r="A177" s="76"/>
      <c r="B177" s="77"/>
      <c r="C177" s="78"/>
      <c r="D177" s="79"/>
      <c r="E177" s="78"/>
      <c r="F177" s="299"/>
    </row>
    <row r="178" spans="1:6" ht="15">
      <c r="A178" s="183" t="s">
        <v>0</v>
      </c>
      <c r="B178" s="193" t="s">
        <v>36</v>
      </c>
      <c r="C178" s="194"/>
      <c r="D178" s="186"/>
      <c r="E178" s="318"/>
      <c r="F178" s="286"/>
    </row>
    <row r="179" spans="1:6" ht="15">
      <c r="A179" s="160"/>
      <c r="B179" s="80"/>
      <c r="C179" s="79"/>
      <c r="D179" s="79"/>
      <c r="E179" s="79"/>
      <c r="F179" s="290"/>
    </row>
    <row r="180" spans="1:6" ht="15">
      <c r="A180" s="161" t="s">
        <v>1</v>
      </c>
      <c r="B180" s="92" t="s">
        <v>63</v>
      </c>
      <c r="C180" s="82"/>
      <c r="D180" s="83"/>
      <c r="E180" s="87"/>
      <c r="F180" s="292"/>
    </row>
    <row r="181" spans="1:6" ht="15">
      <c r="A181" s="165"/>
      <c r="B181" s="94" t="s">
        <v>60</v>
      </c>
      <c r="C181" s="90"/>
      <c r="D181" s="91"/>
      <c r="E181" s="322"/>
      <c r="F181" s="296"/>
    </row>
    <row r="182" spans="1:6" ht="90">
      <c r="A182" s="161" t="s">
        <v>29</v>
      </c>
      <c r="B182" s="92" t="s">
        <v>144</v>
      </c>
      <c r="C182" s="82" t="s">
        <v>265</v>
      </c>
      <c r="D182" s="83">
        <v>8</v>
      </c>
      <c r="E182" s="93"/>
      <c r="F182" s="294">
        <f>ROUND(D182*E182,2)</f>
        <v>0</v>
      </c>
    </row>
    <row r="183" spans="1:6" ht="15">
      <c r="A183" s="162"/>
      <c r="B183" s="94" t="s">
        <v>110</v>
      </c>
      <c r="C183" s="86"/>
      <c r="D183" s="86"/>
      <c r="E183" s="86"/>
      <c r="F183" s="291"/>
    </row>
    <row r="184" spans="1:6" ht="15">
      <c r="A184" s="166" t="s">
        <v>107</v>
      </c>
      <c r="B184" s="92" t="s">
        <v>67</v>
      </c>
      <c r="C184" s="93"/>
      <c r="D184" s="93"/>
      <c r="E184" s="93"/>
      <c r="F184" s="294"/>
    </row>
    <row r="185" spans="1:6" ht="15">
      <c r="A185" s="151"/>
      <c r="B185" s="67" t="s">
        <v>113</v>
      </c>
      <c r="C185" s="67"/>
      <c r="D185" s="67"/>
      <c r="E185" s="86"/>
      <c r="F185" s="291"/>
    </row>
    <row r="186" spans="1:6" ht="15">
      <c r="A186" s="161" t="s">
        <v>108</v>
      </c>
      <c r="B186" s="92" t="s">
        <v>69</v>
      </c>
      <c r="C186" s="82" t="s">
        <v>8</v>
      </c>
      <c r="D186" s="83">
        <v>15</v>
      </c>
      <c r="E186" s="93"/>
      <c r="F186" s="294">
        <f>ROUND(D186*E186,2)</f>
        <v>0</v>
      </c>
    </row>
    <row r="187" spans="1:6" ht="15">
      <c r="A187" s="165"/>
      <c r="B187" s="94" t="s">
        <v>70</v>
      </c>
      <c r="C187" s="90"/>
      <c r="D187" s="91"/>
      <c r="E187" s="86"/>
      <c r="F187" s="291"/>
    </row>
    <row r="188" spans="1:6" ht="17.25">
      <c r="A188" s="161" t="s">
        <v>145</v>
      </c>
      <c r="B188" s="92" t="s">
        <v>72</v>
      </c>
      <c r="C188" s="82" t="s">
        <v>265</v>
      </c>
      <c r="D188" s="83">
        <v>1</v>
      </c>
      <c r="E188" s="93"/>
      <c r="F188" s="294">
        <f>ROUND(D188*E188,2)</f>
        <v>0</v>
      </c>
    </row>
    <row r="189" spans="1:6" ht="15">
      <c r="A189" s="165"/>
      <c r="B189" s="94" t="s">
        <v>73</v>
      </c>
      <c r="C189" s="90"/>
      <c r="D189" s="91"/>
      <c r="E189" s="86"/>
      <c r="F189" s="291"/>
    </row>
    <row r="190" spans="1:6" ht="15">
      <c r="A190" s="161" t="s">
        <v>146</v>
      </c>
      <c r="B190" s="92" t="s">
        <v>117</v>
      </c>
      <c r="C190" s="82" t="s">
        <v>8</v>
      </c>
      <c r="D190" s="83">
        <v>30</v>
      </c>
      <c r="E190" s="93"/>
      <c r="F190" s="294">
        <f>ROUND(D190*E190,2)</f>
        <v>0</v>
      </c>
    </row>
    <row r="191" spans="1:6" ht="15">
      <c r="A191" s="165"/>
      <c r="B191" s="94" t="s">
        <v>118</v>
      </c>
      <c r="C191" s="90"/>
      <c r="D191" s="91"/>
      <c r="E191" s="86"/>
      <c r="F191" s="291"/>
    </row>
    <row r="192" spans="1:6" ht="30">
      <c r="A192" s="161" t="s">
        <v>147</v>
      </c>
      <c r="B192" s="92" t="s">
        <v>81</v>
      </c>
      <c r="C192" s="82" t="s">
        <v>265</v>
      </c>
      <c r="D192" s="83">
        <v>1</v>
      </c>
      <c r="E192" s="93"/>
      <c r="F192" s="294">
        <f>ROUND(D192*E192,2)</f>
        <v>0</v>
      </c>
    </row>
    <row r="193" spans="1:6" ht="15">
      <c r="A193" s="165"/>
      <c r="B193" s="94" t="s">
        <v>73</v>
      </c>
      <c r="C193" s="90"/>
      <c r="D193" s="91"/>
      <c r="E193" s="86"/>
      <c r="F193" s="291"/>
    </row>
    <row r="194" spans="1:6" ht="15">
      <c r="A194" s="161" t="s">
        <v>148</v>
      </c>
      <c r="B194" s="92" t="s">
        <v>83</v>
      </c>
      <c r="C194" s="93" t="s">
        <v>54</v>
      </c>
      <c r="D194" s="93">
        <v>30</v>
      </c>
      <c r="E194" s="93"/>
      <c r="F194" s="294">
        <f>ROUND(D194*E194,2)</f>
        <v>0</v>
      </c>
    </row>
    <row r="195" spans="1:6" ht="15">
      <c r="A195" s="165"/>
      <c r="B195" s="94" t="s">
        <v>149</v>
      </c>
      <c r="C195" s="86"/>
      <c r="D195" s="86"/>
      <c r="E195" s="86"/>
      <c r="F195" s="291"/>
    </row>
    <row r="196" spans="1:6" ht="15">
      <c r="A196" s="161" t="s">
        <v>150</v>
      </c>
      <c r="B196" s="92" t="s">
        <v>89</v>
      </c>
      <c r="C196" s="82" t="s">
        <v>8</v>
      </c>
      <c r="D196" s="83">
        <v>30</v>
      </c>
      <c r="E196" s="93"/>
      <c r="F196" s="294">
        <f>ROUND(D196*E196,2)</f>
        <v>0</v>
      </c>
    </row>
    <row r="197" spans="1:6" ht="15">
      <c r="A197" s="165"/>
      <c r="B197" s="94" t="s">
        <v>90</v>
      </c>
      <c r="C197" s="90"/>
      <c r="D197" s="91"/>
      <c r="E197" s="86"/>
      <c r="F197" s="291"/>
    </row>
    <row r="198" spans="1:6" ht="45">
      <c r="A198" s="161" t="s">
        <v>151</v>
      </c>
      <c r="B198" s="92" t="s">
        <v>124</v>
      </c>
      <c r="C198" s="82" t="s">
        <v>265</v>
      </c>
      <c r="D198" s="83">
        <v>5</v>
      </c>
      <c r="E198" s="93"/>
      <c r="F198" s="294">
        <f>ROUND(D198*E198,2)</f>
        <v>0</v>
      </c>
    </row>
    <row r="199" spans="1:6" ht="15">
      <c r="A199" s="165"/>
      <c r="B199" s="94" t="s">
        <v>152</v>
      </c>
      <c r="C199" s="90"/>
      <c r="D199" s="91"/>
      <c r="E199" s="86"/>
      <c r="F199" s="291"/>
    </row>
    <row r="200" spans="1:6" ht="30">
      <c r="A200" s="161" t="s">
        <v>153</v>
      </c>
      <c r="B200" s="92" t="s">
        <v>98</v>
      </c>
      <c r="C200" s="82" t="s">
        <v>99</v>
      </c>
      <c r="D200" s="83">
        <v>1</v>
      </c>
      <c r="E200" s="93"/>
      <c r="F200" s="294">
        <f>ROUND(D200*E200,2)</f>
        <v>0</v>
      </c>
    </row>
    <row r="201" spans="1:6" ht="15">
      <c r="A201" s="206"/>
      <c r="B201" s="94" t="s">
        <v>100</v>
      </c>
      <c r="C201" s="108"/>
      <c r="D201" s="108"/>
      <c r="E201" s="86"/>
      <c r="F201" s="291"/>
    </row>
    <row r="202" spans="1:6" ht="15">
      <c r="A202" s="160"/>
      <c r="B202" s="80"/>
      <c r="C202" s="79"/>
      <c r="D202" s="79"/>
      <c r="E202" s="79"/>
      <c r="F202" s="290"/>
    </row>
    <row r="203" spans="1:6" ht="15">
      <c r="A203" s="183" t="s">
        <v>0</v>
      </c>
      <c r="B203" s="195" t="str">
        <f>B178&amp;  " UKUPNO:"</f>
        <v>Zemljani radovi UKUPNO:</v>
      </c>
      <c r="C203" s="194"/>
      <c r="D203" s="186"/>
      <c r="E203" s="318"/>
      <c r="F203" s="286">
        <f>ROUND(SUM(F180:F200),2)</f>
        <v>0</v>
      </c>
    </row>
    <row r="204" spans="1:6" ht="15">
      <c r="A204" s="149"/>
      <c r="B204" s="63"/>
      <c r="C204" s="63"/>
      <c r="D204" s="63"/>
      <c r="E204" s="253"/>
      <c r="F204" s="263"/>
    </row>
    <row r="205" spans="1:6" ht="15">
      <c r="A205" s="183" t="s">
        <v>35</v>
      </c>
      <c r="B205" s="193" t="s">
        <v>126</v>
      </c>
      <c r="C205" s="194"/>
      <c r="D205" s="186"/>
      <c r="E205" s="318"/>
      <c r="F205" s="286"/>
    </row>
    <row r="206" spans="1:6" ht="15">
      <c r="A206" s="160"/>
      <c r="B206" s="80"/>
      <c r="C206" s="79"/>
      <c r="D206" s="79"/>
      <c r="E206" s="79"/>
      <c r="F206" s="290"/>
    </row>
    <row r="207" spans="1:6" ht="15">
      <c r="A207" s="205" t="s">
        <v>38</v>
      </c>
      <c r="B207" s="96" t="s">
        <v>127</v>
      </c>
      <c r="C207" s="106"/>
      <c r="D207" s="107"/>
      <c r="E207" s="56"/>
      <c r="F207" s="262"/>
    </row>
    <row r="208" spans="1:6" ht="75">
      <c r="A208" s="161" t="s">
        <v>39</v>
      </c>
      <c r="B208" s="100" t="s">
        <v>128</v>
      </c>
      <c r="C208" s="82" t="s">
        <v>265</v>
      </c>
      <c r="D208" s="83">
        <v>1.2</v>
      </c>
      <c r="E208" s="93"/>
      <c r="F208" s="294">
        <f>ROUND(D208*E208,2)</f>
        <v>0</v>
      </c>
    </row>
    <row r="209" spans="1:6" ht="15">
      <c r="A209" s="162"/>
      <c r="B209" s="94" t="s">
        <v>129</v>
      </c>
      <c r="C209" s="86"/>
      <c r="D209" s="86"/>
      <c r="E209" s="86"/>
      <c r="F209" s="291"/>
    </row>
    <row r="210" spans="1:6" ht="15">
      <c r="A210" s="160"/>
      <c r="B210" s="80"/>
      <c r="C210" s="79"/>
      <c r="D210" s="79"/>
      <c r="E210" s="79"/>
      <c r="F210" s="290"/>
    </row>
    <row r="211" spans="1:6" ht="15">
      <c r="A211" s="183" t="s">
        <v>35</v>
      </c>
      <c r="B211" s="195" t="str">
        <f>B205&amp;  " UKUPNO:"</f>
        <v>Betonski radovi UKUPNO:</v>
      </c>
      <c r="C211" s="194"/>
      <c r="D211" s="186"/>
      <c r="E211" s="318"/>
      <c r="F211" s="286">
        <f>ROUND(SUM(F207:F209),2)</f>
        <v>0</v>
      </c>
    </row>
    <row r="212" spans="1:6" ht="15">
      <c r="A212" s="149"/>
      <c r="B212" s="63"/>
      <c r="C212" s="63"/>
      <c r="D212" s="63"/>
      <c r="E212" s="253"/>
      <c r="F212" s="263"/>
    </row>
    <row r="213" spans="1:6" ht="15">
      <c r="A213" s="207"/>
      <c r="B213" s="195" t="str">
        <f>"REKAPITULACIJA "</f>
        <v xml:space="preserve">REKAPITULACIJA </v>
      </c>
      <c r="C213" s="198"/>
      <c r="D213" s="199"/>
      <c r="E213" s="321"/>
      <c r="F213" s="297"/>
    </row>
    <row r="214" spans="1:6" ht="15">
      <c r="A214" s="173" t="s">
        <v>0</v>
      </c>
      <c r="B214" s="27" t="str">
        <f>B178</f>
        <v>Zemljani radovi</v>
      </c>
      <c r="C214" s="28"/>
      <c r="D214" s="29"/>
      <c r="E214" s="29"/>
      <c r="F214" s="298">
        <f>F203</f>
        <v>0</v>
      </c>
    </row>
    <row r="215" spans="1:6" ht="15">
      <c r="A215" s="173" t="s">
        <v>35</v>
      </c>
      <c r="B215" s="27" t="str">
        <f>B205</f>
        <v>Betonski radovi</v>
      </c>
      <c r="C215" s="28"/>
      <c r="D215" s="29"/>
      <c r="E215" s="29"/>
      <c r="F215" s="298">
        <f>F211</f>
        <v>0</v>
      </c>
    </row>
    <row r="216" spans="1:6" ht="30">
      <c r="A216" s="216" t="s">
        <v>271</v>
      </c>
      <c r="B216" s="195" t="str">
        <f>"A10 km 7+900 L/S, bankina                                                                          UKUPNO:"</f>
        <v>A10 km 7+900 L/S, bankina                                                                          UKUPNO:</v>
      </c>
      <c r="C216" s="194"/>
      <c r="D216" s="186"/>
      <c r="E216" s="318"/>
      <c r="F216" s="286">
        <f>SUM(F214:F215)</f>
        <v>0</v>
      </c>
    </row>
    <row r="217" spans="1:6" ht="15">
      <c r="A217" s="27"/>
      <c r="B217" s="31"/>
      <c r="C217" s="32"/>
      <c r="D217" s="30"/>
      <c r="E217" s="29"/>
      <c r="F217" s="298"/>
    </row>
    <row r="218" spans="1:6" ht="15">
      <c r="A218" s="203" t="s">
        <v>272</v>
      </c>
      <c r="B218" s="202" t="s">
        <v>293</v>
      </c>
      <c r="C218" s="204"/>
      <c r="D218" s="204"/>
      <c r="E218" s="258"/>
      <c r="F218" s="272"/>
    </row>
    <row r="219" spans="1:6" ht="15">
      <c r="A219" s="373"/>
      <c r="B219" s="374"/>
      <c r="C219" s="374"/>
      <c r="D219" s="374"/>
      <c r="E219" s="374"/>
      <c r="F219" s="375"/>
    </row>
    <row r="220" spans="1:6" ht="15">
      <c r="A220" s="183" t="s">
        <v>0</v>
      </c>
      <c r="B220" s="184" t="s">
        <v>46</v>
      </c>
      <c r="C220" s="185"/>
      <c r="D220" s="186"/>
      <c r="E220" s="318"/>
      <c r="F220" s="286"/>
    </row>
    <row r="221" spans="1:6" ht="15">
      <c r="A221" s="219"/>
      <c r="B221" s="115"/>
      <c r="C221" s="116"/>
      <c r="D221" s="116"/>
      <c r="E221" s="116"/>
      <c r="F221" s="304"/>
    </row>
    <row r="222" spans="1:6" ht="105">
      <c r="A222" s="220" t="s">
        <v>1</v>
      </c>
      <c r="B222" s="117" t="s">
        <v>154</v>
      </c>
      <c r="C222" s="65" t="s">
        <v>8</v>
      </c>
      <c r="D222" s="83">
        <v>22</v>
      </c>
      <c r="E222" s="118"/>
      <c r="F222" s="273">
        <f>ROUND(D222*E222,2)</f>
        <v>0</v>
      </c>
    </row>
    <row r="223" spans="1:6" ht="15">
      <c r="A223" s="221"/>
      <c r="B223" s="119" t="s">
        <v>155</v>
      </c>
      <c r="C223" s="120"/>
      <c r="D223" s="91"/>
      <c r="E223" s="121"/>
      <c r="F223" s="274"/>
    </row>
    <row r="224" spans="1:6" ht="15">
      <c r="A224" s="219"/>
      <c r="B224" s="122"/>
      <c r="C224" s="116"/>
      <c r="D224" s="116"/>
      <c r="E224" s="116"/>
      <c r="F224" s="304"/>
    </row>
    <row r="225" spans="1:6" ht="15">
      <c r="A225" s="183" t="s">
        <v>0</v>
      </c>
      <c r="B225" s="195" t="str">
        <f>B220&amp;  " UKUPNO:"</f>
        <v>Pripremni radovi UKUPNO:</v>
      </c>
      <c r="C225" s="194"/>
      <c r="D225" s="186"/>
      <c r="E225" s="318"/>
      <c r="F225" s="286">
        <f>ROUND(SUM(F221:F224),2)</f>
        <v>0</v>
      </c>
    </row>
    <row r="226" spans="1:6" ht="15">
      <c r="A226" s="219"/>
      <c r="B226" s="122"/>
      <c r="C226" s="116"/>
      <c r="D226" s="116"/>
      <c r="E226" s="116"/>
      <c r="F226" s="304"/>
    </row>
    <row r="227" spans="1:6" ht="15">
      <c r="A227" s="183" t="s">
        <v>35</v>
      </c>
      <c r="B227" s="193" t="s">
        <v>36</v>
      </c>
      <c r="C227" s="194"/>
      <c r="D227" s="186"/>
      <c r="E227" s="318"/>
      <c r="F227" s="286"/>
    </row>
    <row r="228" spans="1:6" ht="15">
      <c r="A228" s="160"/>
      <c r="B228" s="80"/>
      <c r="C228" s="79"/>
      <c r="D228" s="79"/>
      <c r="E228" s="79"/>
      <c r="F228" s="290"/>
    </row>
    <row r="229" spans="1:6" ht="15">
      <c r="A229" s="161" t="s">
        <v>38</v>
      </c>
      <c r="B229" s="92" t="s">
        <v>156</v>
      </c>
      <c r="C229" s="82"/>
      <c r="D229" s="83"/>
      <c r="E229" s="87"/>
      <c r="F229" s="292"/>
    </row>
    <row r="230" spans="1:6" ht="15">
      <c r="A230" s="165"/>
      <c r="B230" s="94" t="s">
        <v>60</v>
      </c>
      <c r="C230" s="90"/>
      <c r="D230" s="91"/>
      <c r="E230" s="322"/>
      <c r="F230" s="296"/>
    </row>
    <row r="231" spans="1:6" ht="105">
      <c r="A231" s="161" t="s">
        <v>39</v>
      </c>
      <c r="B231" s="92" t="s">
        <v>157</v>
      </c>
      <c r="C231" s="82" t="s">
        <v>265</v>
      </c>
      <c r="D231" s="83">
        <v>5.5</v>
      </c>
      <c r="E231" s="93"/>
      <c r="F231" s="294">
        <f>ROUND(D231*E231,2)</f>
        <v>0</v>
      </c>
    </row>
    <row r="232" spans="1:6" ht="15">
      <c r="A232" s="162"/>
      <c r="B232" s="94" t="s">
        <v>110</v>
      </c>
      <c r="C232" s="86"/>
      <c r="D232" s="86"/>
      <c r="E232" s="86"/>
      <c r="F232" s="291"/>
    </row>
    <row r="233" spans="1:6" ht="15">
      <c r="A233" s="161" t="s">
        <v>40</v>
      </c>
      <c r="B233" s="92" t="s">
        <v>158</v>
      </c>
      <c r="C233" s="82"/>
      <c r="D233" s="83"/>
      <c r="E233" s="87"/>
      <c r="F233" s="292"/>
    </row>
    <row r="234" spans="1:6" ht="15">
      <c r="A234" s="165"/>
      <c r="B234" s="94" t="s">
        <v>60</v>
      </c>
      <c r="C234" s="90"/>
      <c r="D234" s="91"/>
      <c r="E234" s="322"/>
      <c r="F234" s="296"/>
    </row>
    <row r="235" spans="1:6" ht="105">
      <c r="A235" s="161" t="s">
        <v>41</v>
      </c>
      <c r="B235" s="92" t="s">
        <v>159</v>
      </c>
      <c r="C235" s="82" t="s">
        <v>265</v>
      </c>
      <c r="D235" s="83">
        <v>5.5</v>
      </c>
      <c r="E235" s="93"/>
      <c r="F235" s="294">
        <f>ROUND(D235*E235,2)</f>
        <v>0</v>
      </c>
    </row>
    <row r="236" spans="1:6" ht="15">
      <c r="A236" s="162"/>
      <c r="B236" s="94" t="s">
        <v>110</v>
      </c>
      <c r="C236" s="86"/>
      <c r="D236" s="86"/>
      <c r="E236" s="86"/>
      <c r="F236" s="291"/>
    </row>
    <row r="237" spans="1:6" ht="15">
      <c r="A237" s="161" t="s">
        <v>66</v>
      </c>
      <c r="B237" s="92" t="s">
        <v>160</v>
      </c>
      <c r="C237" s="93"/>
      <c r="D237" s="93"/>
      <c r="E237" s="93"/>
      <c r="F237" s="294"/>
    </row>
    <row r="238" spans="1:6" ht="15">
      <c r="A238" s="222"/>
      <c r="B238" s="67" t="s">
        <v>113</v>
      </c>
      <c r="C238" s="67"/>
      <c r="D238" s="67"/>
      <c r="E238" s="86"/>
      <c r="F238" s="291"/>
    </row>
    <row r="239" spans="1:6" ht="15">
      <c r="A239" s="161" t="s">
        <v>68</v>
      </c>
      <c r="B239" s="92" t="s">
        <v>69</v>
      </c>
      <c r="C239" s="82" t="s">
        <v>8</v>
      </c>
      <c r="D239" s="83">
        <v>41</v>
      </c>
      <c r="E239" s="93"/>
      <c r="F239" s="294">
        <f>ROUND(D239*E239,2)</f>
        <v>0</v>
      </c>
    </row>
    <row r="240" spans="1:6" ht="15">
      <c r="A240" s="165"/>
      <c r="B240" s="94" t="s">
        <v>70</v>
      </c>
      <c r="C240" s="90"/>
      <c r="D240" s="91"/>
      <c r="E240" s="86"/>
      <c r="F240" s="291"/>
    </row>
    <row r="241" spans="1:6" ht="17.25">
      <c r="A241" s="161" t="s">
        <v>71</v>
      </c>
      <c r="B241" s="92" t="s">
        <v>72</v>
      </c>
      <c r="C241" s="82" t="s">
        <v>265</v>
      </c>
      <c r="D241" s="83">
        <v>1.5</v>
      </c>
      <c r="E241" s="93"/>
      <c r="F241" s="294">
        <f>ROUND(D241*E241,2)</f>
        <v>0</v>
      </c>
    </row>
    <row r="242" spans="1:6" ht="15">
      <c r="A242" s="165"/>
      <c r="B242" s="94" t="s">
        <v>73</v>
      </c>
      <c r="C242" s="90"/>
      <c r="D242" s="91"/>
      <c r="E242" s="86"/>
      <c r="F242" s="291"/>
    </row>
    <row r="243" spans="1:6" ht="15">
      <c r="A243" s="161" t="s">
        <v>74</v>
      </c>
      <c r="B243" s="92" t="s">
        <v>117</v>
      </c>
      <c r="C243" s="82" t="s">
        <v>8</v>
      </c>
      <c r="D243" s="83">
        <v>41</v>
      </c>
      <c r="E243" s="93"/>
      <c r="F243" s="294">
        <f>ROUND(D243*E243,2)</f>
        <v>0</v>
      </c>
    </row>
    <row r="244" spans="1:6" ht="15">
      <c r="A244" s="165"/>
      <c r="B244" s="94" t="s">
        <v>118</v>
      </c>
      <c r="C244" s="90"/>
      <c r="D244" s="91"/>
      <c r="E244" s="86"/>
      <c r="F244" s="291"/>
    </row>
    <row r="245" spans="1:6" ht="30">
      <c r="A245" s="161" t="s">
        <v>77</v>
      </c>
      <c r="B245" s="92" t="s">
        <v>81</v>
      </c>
      <c r="C245" s="82" t="s">
        <v>265</v>
      </c>
      <c r="D245" s="83">
        <v>1.5</v>
      </c>
      <c r="E245" s="93"/>
      <c r="F245" s="294">
        <f>ROUND(D245*E245,2)</f>
        <v>0</v>
      </c>
    </row>
    <row r="246" spans="1:6" ht="15">
      <c r="A246" s="165"/>
      <c r="B246" s="94" t="s">
        <v>73</v>
      </c>
      <c r="C246" s="90"/>
      <c r="D246" s="91"/>
      <c r="E246" s="86"/>
      <c r="F246" s="291"/>
    </row>
    <row r="247" spans="1:6" ht="15">
      <c r="A247" s="161" t="s">
        <v>80</v>
      </c>
      <c r="B247" s="92" t="s">
        <v>83</v>
      </c>
      <c r="C247" s="93" t="s">
        <v>54</v>
      </c>
      <c r="D247" s="93">
        <v>41</v>
      </c>
      <c r="E247" s="93"/>
      <c r="F247" s="294">
        <f>ROUND(D247*E247,2)</f>
        <v>0</v>
      </c>
    </row>
    <row r="248" spans="1:6" ht="15">
      <c r="A248" s="165"/>
      <c r="B248" s="94" t="s">
        <v>149</v>
      </c>
      <c r="C248" s="86"/>
      <c r="D248" s="86"/>
      <c r="E248" s="86"/>
      <c r="F248" s="291"/>
    </row>
    <row r="249" spans="1:6" ht="15">
      <c r="A249" s="161" t="s">
        <v>82</v>
      </c>
      <c r="B249" s="92" t="s">
        <v>89</v>
      </c>
      <c r="C249" s="82" t="s">
        <v>8</v>
      </c>
      <c r="D249" s="83">
        <v>41</v>
      </c>
      <c r="E249" s="93"/>
      <c r="F249" s="294">
        <f>ROUND(D249*E249,2)</f>
        <v>0</v>
      </c>
    </row>
    <row r="250" spans="1:6" ht="15">
      <c r="A250" s="165"/>
      <c r="B250" s="94" t="s">
        <v>90</v>
      </c>
      <c r="C250" s="90"/>
      <c r="D250" s="91"/>
      <c r="E250" s="86"/>
      <c r="F250" s="291"/>
    </row>
    <row r="251" spans="1:6" ht="45">
      <c r="A251" s="161" t="s">
        <v>85</v>
      </c>
      <c r="B251" s="92" t="s">
        <v>161</v>
      </c>
      <c r="C251" s="82" t="s">
        <v>265</v>
      </c>
      <c r="D251" s="83">
        <v>7.5</v>
      </c>
      <c r="E251" s="93"/>
      <c r="F251" s="294">
        <f>ROUND(D251*E251,2)</f>
        <v>0</v>
      </c>
    </row>
    <row r="252" spans="1:6" ht="15">
      <c r="A252" s="165"/>
      <c r="B252" s="94" t="s">
        <v>152</v>
      </c>
      <c r="C252" s="90"/>
      <c r="D252" s="91"/>
      <c r="E252" s="86"/>
      <c r="F252" s="291"/>
    </row>
    <row r="253" spans="1:6" ht="30">
      <c r="A253" s="161" t="s">
        <v>88</v>
      </c>
      <c r="B253" s="92" t="s">
        <v>98</v>
      </c>
      <c r="C253" s="82" t="s">
        <v>99</v>
      </c>
      <c r="D253" s="83">
        <v>2</v>
      </c>
      <c r="E253" s="93"/>
      <c r="F253" s="294">
        <f>ROUND(D253*E253,2)</f>
        <v>0</v>
      </c>
    </row>
    <row r="254" spans="1:6" ht="15">
      <c r="A254" s="206"/>
      <c r="B254" s="94" t="s">
        <v>100</v>
      </c>
      <c r="C254" s="108"/>
      <c r="D254" s="108"/>
      <c r="E254" s="86"/>
      <c r="F254" s="291"/>
    </row>
    <row r="255" spans="1:6" ht="15">
      <c r="A255" s="160"/>
      <c r="B255" s="80"/>
      <c r="C255" s="79"/>
      <c r="D255" s="79"/>
      <c r="E255" s="79"/>
      <c r="F255" s="290"/>
    </row>
    <row r="256" spans="1:6" ht="15">
      <c r="A256" s="183" t="s">
        <v>35</v>
      </c>
      <c r="B256" s="195" t="str">
        <f>B227&amp;  " UKUPNO:"</f>
        <v>Zemljani radovi UKUPNO:</v>
      </c>
      <c r="C256" s="194"/>
      <c r="D256" s="186"/>
      <c r="E256" s="318"/>
      <c r="F256" s="286">
        <f>ROUND(SUM(F229:F253),2)</f>
        <v>0</v>
      </c>
    </row>
    <row r="257" spans="1:6" ht="15">
      <c r="A257" s="149"/>
      <c r="B257" s="63"/>
      <c r="C257" s="63"/>
      <c r="D257" s="63"/>
      <c r="E257" s="253"/>
      <c r="F257" s="263"/>
    </row>
    <row r="258" spans="1:6" ht="15">
      <c r="A258" s="207"/>
      <c r="B258" s="195" t="str">
        <f>"REKAPITULACIJA "</f>
        <v xml:space="preserve">REKAPITULACIJA </v>
      </c>
      <c r="C258" s="198"/>
      <c r="D258" s="199"/>
      <c r="E258" s="321"/>
      <c r="F258" s="297"/>
    </row>
    <row r="259" spans="1:6" ht="15">
      <c r="A259" s="173" t="s">
        <v>0</v>
      </c>
      <c r="B259" s="27" t="s">
        <v>46</v>
      </c>
      <c r="C259" s="28"/>
      <c r="D259" s="29"/>
      <c r="E259" s="29"/>
      <c r="F259" s="298">
        <f>F225</f>
        <v>0</v>
      </c>
    </row>
    <row r="260" spans="1:6" ht="15">
      <c r="A260" s="173" t="s">
        <v>35</v>
      </c>
      <c r="B260" s="27" t="s">
        <v>36</v>
      </c>
      <c r="C260" s="28"/>
      <c r="D260" s="29"/>
      <c r="E260" s="29"/>
      <c r="F260" s="298">
        <f>F256</f>
        <v>0</v>
      </c>
    </row>
    <row r="261" spans="1:6" ht="30">
      <c r="A261" s="216" t="s">
        <v>272</v>
      </c>
      <c r="B261" s="195" t="str">
        <f>"A1 km 475+100 L/S, bankina                                                                        UKUPNO:"</f>
        <v>A1 km 475+100 L/S, bankina                                                                        UKUPNO:</v>
      </c>
      <c r="C261" s="194"/>
      <c r="D261" s="186"/>
      <c r="E261" s="318"/>
      <c r="F261" s="286">
        <f>SUM(F259:F260)</f>
        <v>0</v>
      </c>
    </row>
    <row r="262" spans="1:6" ht="15">
      <c r="A262" s="48"/>
      <c r="B262" s="48"/>
      <c r="C262" s="48"/>
      <c r="D262" s="48"/>
      <c r="E262" s="257"/>
      <c r="F262" s="271"/>
    </row>
    <row r="263" spans="1:6" ht="15">
      <c r="A263" s="203" t="s">
        <v>273</v>
      </c>
      <c r="B263" s="202" t="s">
        <v>294</v>
      </c>
      <c r="C263" s="203"/>
      <c r="D263" s="203"/>
      <c r="E263" s="258"/>
      <c r="F263" s="272"/>
    </row>
    <row r="264" spans="1:6" ht="15">
      <c r="A264" s="373"/>
      <c r="B264" s="374"/>
      <c r="C264" s="374"/>
      <c r="D264" s="374"/>
      <c r="E264" s="374"/>
      <c r="F264" s="375"/>
    </row>
    <row r="265" spans="1:6" ht="15">
      <c r="A265" s="183" t="s">
        <v>0</v>
      </c>
      <c r="B265" s="193" t="s">
        <v>36</v>
      </c>
      <c r="C265" s="194"/>
      <c r="D265" s="186"/>
      <c r="E265" s="318"/>
      <c r="F265" s="286"/>
    </row>
    <row r="266" spans="1:6" ht="15">
      <c r="A266" s="166" t="s">
        <v>1</v>
      </c>
      <c r="B266" s="123" t="s">
        <v>162</v>
      </c>
      <c r="C266" s="93"/>
      <c r="D266" s="93"/>
      <c r="E266" s="93"/>
      <c r="F266" s="294"/>
    </row>
    <row r="267" spans="1:6" ht="75">
      <c r="A267" s="223"/>
      <c r="B267" s="111" t="s">
        <v>163</v>
      </c>
      <c r="C267" s="112" t="s">
        <v>265</v>
      </c>
      <c r="D267" s="113">
        <v>2</v>
      </c>
      <c r="E267" s="335"/>
      <c r="F267" s="275">
        <f>ROUND(D267*E267,2)</f>
        <v>0</v>
      </c>
    </row>
    <row r="268" spans="1:6" ht="15">
      <c r="A268" s="224"/>
      <c r="B268" s="94" t="s">
        <v>164</v>
      </c>
      <c r="C268" s="90"/>
      <c r="D268" s="91"/>
      <c r="E268" s="259"/>
      <c r="F268" s="276"/>
    </row>
    <row r="269" spans="1:6" ht="15">
      <c r="A269" s="161" t="s">
        <v>107</v>
      </c>
      <c r="B269" s="92" t="s">
        <v>63</v>
      </c>
      <c r="C269" s="82"/>
      <c r="D269" s="83"/>
      <c r="E269" s="87"/>
      <c r="F269" s="292"/>
    </row>
    <row r="270" spans="1:6" ht="15">
      <c r="A270" s="165"/>
      <c r="B270" s="94" t="s">
        <v>60</v>
      </c>
      <c r="C270" s="90"/>
      <c r="D270" s="91"/>
      <c r="E270" s="322"/>
      <c r="F270" s="296"/>
    </row>
    <row r="271" spans="1:6" ht="105">
      <c r="A271" s="161" t="s">
        <v>108</v>
      </c>
      <c r="B271" s="92" t="s">
        <v>165</v>
      </c>
      <c r="C271" s="82" t="s">
        <v>265</v>
      </c>
      <c r="D271" s="83">
        <v>20</v>
      </c>
      <c r="E271" s="93"/>
      <c r="F271" s="294">
        <f>ROUND(D271*E271,2)</f>
        <v>0</v>
      </c>
    </row>
    <row r="272" spans="1:6" ht="15">
      <c r="A272" s="162"/>
      <c r="B272" s="94" t="s">
        <v>110</v>
      </c>
      <c r="C272" s="86"/>
      <c r="D272" s="86"/>
      <c r="E272" s="86"/>
      <c r="F272" s="291"/>
    </row>
    <row r="273" spans="1:6" ht="15">
      <c r="A273" s="166" t="s">
        <v>111</v>
      </c>
      <c r="B273" s="92" t="s">
        <v>166</v>
      </c>
      <c r="C273" s="93"/>
      <c r="D273" s="93"/>
      <c r="E273" s="93"/>
      <c r="F273" s="294"/>
    </row>
    <row r="274" spans="1:6" ht="15">
      <c r="A274" s="151"/>
      <c r="B274" s="67" t="s">
        <v>113</v>
      </c>
      <c r="C274" s="67"/>
      <c r="D274" s="67"/>
      <c r="E274" s="86"/>
      <c r="F274" s="291"/>
    </row>
    <row r="275" spans="1:6" ht="15">
      <c r="A275" s="166" t="s">
        <v>114</v>
      </c>
      <c r="B275" s="92" t="s">
        <v>69</v>
      </c>
      <c r="C275" s="82" t="s">
        <v>8</v>
      </c>
      <c r="D275" s="83">
        <v>10</v>
      </c>
      <c r="E275" s="93"/>
      <c r="F275" s="294">
        <f>ROUND(D275*E275,2)</f>
        <v>0</v>
      </c>
    </row>
    <row r="276" spans="1:6" ht="15">
      <c r="A276" s="167"/>
      <c r="B276" s="94" t="s">
        <v>70</v>
      </c>
      <c r="C276" s="90"/>
      <c r="D276" s="91"/>
      <c r="E276" s="86"/>
      <c r="F276" s="291"/>
    </row>
    <row r="277" spans="1:6" ht="17.25">
      <c r="A277" s="166" t="s">
        <v>115</v>
      </c>
      <c r="B277" s="92" t="s">
        <v>72</v>
      </c>
      <c r="C277" s="82" t="s">
        <v>265</v>
      </c>
      <c r="D277" s="83">
        <v>0.75</v>
      </c>
      <c r="E277" s="93"/>
      <c r="F277" s="294">
        <f>ROUND(D277*E277,2)</f>
        <v>0</v>
      </c>
    </row>
    <row r="278" spans="1:6" ht="15">
      <c r="A278" s="167"/>
      <c r="B278" s="94" t="s">
        <v>73</v>
      </c>
      <c r="C278" s="90"/>
      <c r="D278" s="91"/>
      <c r="E278" s="86"/>
      <c r="F278" s="291"/>
    </row>
    <row r="279" spans="1:6" ht="30">
      <c r="A279" s="161" t="s">
        <v>116</v>
      </c>
      <c r="B279" s="124" t="s">
        <v>167</v>
      </c>
      <c r="C279" s="82" t="s">
        <v>8</v>
      </c>
      <c r="D279" s="83">
        <v>10</v>
      </c>
      <c r="E279" s="93"/>
      <c r="F279" s="294">
        <f>ROUND(D279*E279,2)</f>
        <v>0</v>
      </c>
    </row>
    <row r="280" spans="1:6" ht="15">
      <c r="A280" s="165"/>
      <c r="B280" s="125" t="s">
        <v>118</v>
      </c>
      <c r="C280" s="90"/>
      <c r="D280" s="91"/>
      <c r="E280" s="86"/>
      <c r="F280" s="291"/>
    </row>
    <row r="281" spans="1:6" ht="15">
      <c r="A281" s="166" t="s">
        <v>119</v>
      </c>
      <c r="B281" s="92" t="s">
        <v>168</v>
      </c>
      <c r="C281" s="82" t="s">
        <v>8</v>
      </c>
      <c r="D281" s="83">
        <v>10</v>
      </c>
      <c r="E281" s="93"/>
      <c r="F281" s="294">
        <f>ROUND(D281*E281,2)</f>
        <v>0</v>
      </c>
    </row>
    <row r="282" spans="1:6" ht="15">
      <c r="A282" s="167"/>
      <c r="B282" s="94" t="s">
        <v>118</v>
      </c>
      <c r="C282" s="90"/>
      <c r="D282" s="91"/>
      <c r="E282" s="86"/>
      <c r="F282" s="291"/>
    </row>
    <row r="283" spans="1:6" ht="30">
      <c r="A283" s="166" t="s">
        <v>120</v>
      </c>
      <c r="B283" s="92" t="s">
        <v>81</v>
      </c>
      <c r="C283" s="82" t="s">
        <v>265</v>
      </c>
      <c r="D283" s="83">
        <v>0.75</v>
      </c>
      <c r="E283" s="93"/>
      <c r="F283" s="294">
        <f>ROUND(D283*E283,2)</f>
        <v>0</v>
      </c>
    </row>
    <row r="284" spans="1:6" ht="15">
      <c r="A284" s="167"/>
      <c r="B284" s="94" t="s">
        <v>73</v>
      </c>
      <c r="C284" s="90"/>
      <c r="D284" s="91"/>
      <c r="E284" s="86"/>
      <c r="F284" s="291"/>
    </row>
    <row r="285" spans="1:6" ht="15">
      <c r="A285" s="166" t="s">
        <v>122</v>
      </c>
      <c r="B285" s="92" t="s">
        <v>169</v>
      </c>
      <c r="C285" s="82" t="s">
        <v>8</v>
      </c>
      <c r="D285" s="83">
        <v>10</v>
      </c>
      <c r="E285" s="93"/>
      <c r="F285" s="294">
        <f>ROUND(D285*E285,2)</f>
        <v>0</v>
      </c>
    </row>
    <row r="286" spans="1:6" ht="15">
      <c r="A286" s="167"/>
      <c r="B286" s="94" t="s">
        <v>170</v>
      </c>
      <c r="C286" s="90"/>
      <c r="D286" s="91"/>
      <c r="E286" s="86"/>
      <c r="F286" s="291"/>
    </row>
    <row r="287" spans="1:6" ht="15">
      <c r="A287" s="166" t="s">
        <v>123</v>
      </c>
      <c r="B287" s="92" t="s">
        <v>83</v>
      </c>
      <c r="C287" s="93" t="s">
        <v>54</v>
      </c>
      <c r="D287" s="93">
        <v>20</v>
      </c>
      <c r="E287" s="93"/>
      <c r="F287" s="294">
        <f>ROUND(D287*E287,2)</f>
        <v>0</v>
      </c>
    </row>
    <row r="288" spans="1:6" ht="15">
      <c r="A288" s="167"/>
      <c r="B288" s="94" t="s">
        <v>171</v>
      </c>
      <c r="C288" s="86"/>
      <c r="D288" s="86"/>
      <c r="E288" s="86"/>
      <c r="F288" s="291"/>
    </row>
    <row r="289" spans="1:6" ht="15">
      <c r="A289" s="166" t="s">
        <v>125</v>
      </c>
      <c r="B289" s="92" t="s">
        <v>89</v>
      </c>
      <c r="C289" s="82" t="s">
        <v>8</v>
      </c>
      <c r="D289" s="83">
        <v>20</v>
      </c>
      <c r="E289" s="93"/>
      <c r="F289" s="294">
        <f>ROUND(D289*E289,2)</f>
        <v>0</v>
      </c>
    </row>
    <row r="290" spans="1:6" ht="15">
      <c r="A290" s="167"/>
      <c r="B290" s="94" t="s">
        <v>90</v>
      </c>
      <c r="C290" s="90"/>
      <c r="D290" s="91"/>
      <c r="E290" s="86"/>
      <c r="F290" s="291"/>
    </row>
    <row r="291" spans="1:6" ht="45">
      <c r="A291" s="161" t="s">
        <v>172</v>
      </c>
      <c r="B291" s="92" t="s">
        <v>124</v>
      </c>
      <c r="C291" s="82" t="s">
        <v>265</v>
      </c>
      <c r="D291" s="83">
        <v>2.5</v>
      </c>
      <c r="E291" s="93"/>
      <c r="F291" s="294">
        <f>ROUND(D291*E291,2)</f>
        <v>0</v>
      </c>
    </row>
    <row r="292" spans="1:6" ht="15">
      <c r="A292" s="165"/>
      <c r="B292" s="94" t="s">
        <v>93</v>
      </c>
      <c r="C292" s="90"/>
      <c r="D292" s="91"/>
      <c r="E292" s="86"/>
      <c r="F292" s="291"/>
    </row>
    <row r="293" spans="1:6" ht="30">
      <c r="A293" s="150" t="s">
        <v>173</v>
      </c>
      <c r="B293" s="92" t="s">
        <v>98</v>
      </c>
      <c r="C293" s="82" t="s">
        <v>99</v>
      </c>
      <c r="D293" s="83">
        <v>1</v>
      </c>
      <c r="E293" s="93"/>
      <c r="F293" s="294">
        <f>ROUND(D293*E293,2)</f>
        <v>0</v>
      </c>
    </row>
    <row r="294" spans="1:6" ht="15">
      <c r="A294" s="206"/>
      <c r="B294" s="94" t="s">
        <v>100</v>
      </c>
      <c r="C294" s="108"/>
      <c r="D294" s="108"/>
      <c r="E294" s="86"/>
      <c r="F294" s="291"/>
    </row>
    <row r="295" spans="1:6" ht="15">
      <c r="A295" s="166" t="s">
        <v>174</v>
      </c>
      <c r="B295" s="92" t="s">
        <v>175</v>
      </c>
      <c r="C295" s="93"/>
      <c r="D295" s="93"/>
      <c r="E295" s="93"/>
      <c r="F295" s="294"/>
    </row>
    <row r="296" spans="1:6" ht="15">
      <c r="A296" s="151"/>
      <c r="B296" s="67" t="s">
        <v>113</v>
      </c>
      <c r="C296" s="67"/>
      <c r="D296" s="67"/>
      <c r="E296" s="86"/>
      <c r="F296" s="291"/>
    </row>
    <row r="297" spans="1:6" ht="15">
      <c r="A297" s="166" t="s">
        <v>176</v>
      </c>
      <c r="B297" s="92" t="s">
        <v>69</v>
      </c>
      <c r="C297" s="82" t="s">
        <v>8</v>
      </c>
      <c r="D297" s="83">
        <v>30</v>
      </c>
      <c r="E297" s="93"/>
      <c r="F297" s="294">
        <f>ROUND(D297*E297,2)</f>
        <v>0</v>
      </c>
    </row>
    <row r="298" spans="1:6" ht="15">
      <c r="A298" s="167"/>
      <c r="B298" s="94" t="s">
        <v>70</v>
      </c>
      <c r="C298" s="90"/>
      <c r="D298" s="91"/>
      <c r="E298" s="86"/>
      <c r="F298" s="291"/>
    </row>
    <row r="299" spans="1:6" ht="17.25">
      <c r="A299" s="166" t="s">
        <v>177</v>
      </c>
      <c r="B299" s="92" t="s">
        <v>72</v>
      </c>
      <c r="C299" s="82" t="s">
        <v>265</v>
      </c>
      <c r="D299" s="83">
        <v>2</v>
      </c>
      <c r="E299" s="93"/>
      <c r="F299" s="294">
        <f>ROUND(D299*E299,2)</f>
        <v>0</v>
      </c>
    </row>
    <row r="300" spans="1:6" ht="15">
      <c r="A300" s="167"/>
      <c r="B300" s="94" t="s">
        <v>73</v>
      </c>
      <c r="C300" s="90"/>
      <c r="D300" s="91"/>
      <c r="E300" s="86"/>
      <c r="F300" s="291"/>
    </row>
    <row r="301" spans="1:6" ht="30">
      <c r="A301" s="161" t="s">
        <v>178</v>
      </c>
      <c r="B301" s="92" t="s">
        <v>179</v>
      </c>
      <c r="C301" s="82" t="s">
        <v>8</v>
      </c>
      <c r="D301" s="83">
        <v>30</v>
      </c>
      <c r="E301" s="93"/>
      <c r="F301" s="294">
        <f>ROUND(D301*E301,2)</f>
        <v>0</v>
      </c>
    </row>
    <row r="302" spans="1:6" ht="15">
      <c r="A302" s="165"/>
      <c r="B302" s="94" t="s">
        <v>118</v>
      </c>
      <c r="C302" s="90"/>
      <c r="D302" s="91"/>
      <c r="E302" s="86"/>
      <c r="F302" s="291"/>
    </row>
    <row r="303" spans="1:6" ht="30">
      <c r="A303" s="161" t="s">
        <v>180</v>
      </c>
      <c r="B303" s="92" t="s">
        <v>181</v>
      </c>
      <c r="C303" s="82" t="s">
        <v>8</v>
      </c>
      <c r="D303" s="83">
        <v>30</v>
      </c>
      <c r="E303" s="93"/>
      <c r="F303" s="294">
        <f>ROUND(D303*E303,2)</f>
        <v>0</v>
      </c>
    </row>
    <row r="304" spans="1:6" ht="15">
      <c r="A304" s="165"/>
      <c r="B304" s="94" t="s">
        <v>118</v>
      </c>
      <c r="C304" s="90"/>
      <c r="D304" s="91"/>
      <c r="E304" s="86"/>
      <c r="F304" s="291"/>
    </row>
    <row r="305" spans="1:6" ht="15">
      <c r="A305" s="166" t="s">
        <v>182</v>
      </c>
      <c r="B305" s="92" t="s">
        <v>183</v>
      </c>
      <c r="C305" s="82" t="s">
        <v>8</v>
      </c>
      <c r="D305" s="83">
        <v>30</v>
      </c>
      <c r="E305" s="93"/>
      <c r="F305" s="294">
        <f>ROUND(D305*E305,2)</f>
        <v>0</v>
      </c>
    </row>
    <row r="306" spans="1:6" ht="15">
      <c r="A306" s="167"/>
      <c r="B306" s="94" t="s">
        <v>118</v>
      </c>
      <c r="C306" s="90"/>
      <c r="D306" s="91"/>
      <c r="E306" s="86"/>
      <c r="F306" s="291"/>
    </row>
    <row r="307" spans="1:6" ht="30">
      <c r="A307" s="166" t="s">
        <v>184</v>
      </c>
      <c r="B307" s="92" t="s">
        <v>81</v>
      </c>
      <c r="C307" s="82" t="s">
        <v>265</v>
      </c>
      <c r="D307" s="83">
        <v>2</v>
      </c>
      <c r="E307" s="93"/>
      <c r="F307" s="294">
        <f>ROUND(D307*E307,2)</f>
        <v>0</v>
      </c>
    </row>
    <row r="308" spans="1:6" ht="15">
      <c r="A308" s="167"/>
      <c r="B308" s="94" t="s">
        <v>73</v>
      </c>
      <c r="C308" s="90"/>
      <c r="D308" s="91"/>
      <c r="E308" s="86"/>
      <c r="F308" s="291"/>
    </row>
    <row r="309" spans="1:6" ht="15">
      <c r="A309" s="166" t="s">
        <v>185</v>
      </c>
      <c r="B309" s="92" t="s">
        <v>169</v>
      </c>
      <c r="C309" s="82" t="s">
        <v>8</v>
      </c>
      <c r="D309" s="83">
        <v>30</v>
      </c>
      <c r="E309" s="93"/>
      <c r="F309" s="294">
        <f>ROUND(D309*E309,2)</f>
        <v>0</v>
      </c>
    </row>
    <row r="310" spans="1:6" ht="15">
      <c r="A310" s="167"/>
      <c r="B310" s="94" t="s">
        <v>170</v>
      </c>
      <c r="C310" s="90"/>
      <c r="D310" s="91"/>
      <c r="E310" s="86"/>
      <c r="F310" s="291"/>
    </row>
    <row r="311" spans="1:6" ht="15">
      <c r="A311" s="166" t="s">
        <v>186</v>
      </c>
      <c r="B311" s="92" t="s">
        <v>83</v>
      </c>
      <c r="C311" s="93" t="s">
        <v>54</v>
      </c>
      <c r="D311" s="93">
        <v>90</v>
      </c>
      <c r="E311" s="93"/>
      <c r="F311" s="294">
        <f>ROUND(D311*E311,2)</f>
        <v>0</v>
      </c>
    </row>
    <row r="312" spans="1:6" ht="15">
      <c r="A312" s="167"/>
      <c r="B312" s="94" t="s">
        <v>171</v>
      </c>
      <c r="C312" s="86"/>
      <c r="D312" s="86"/>
      <c r="E312" s="86"/>
      <c r="F312" s="291"/>
    </row>
    <row r="313" spans="1:6" ht="15">
      <c r="A313" s="166" t="s">
        <v>187</v>
      </c>
      <c r="B313" s="92" t="s">
        <v>89</v>
      </c>
      <c r="C313" s="82" t="s">
        <v>8</v>
      </c>
      <c r="D313" s="83">
        <v>90</v>
      </c>
      <c r="E313" s="93"/>
      <c r="F313" s="294">
        <f>ROUND(D313*E313,2)</f>
        <v>0</v>
      </c>
    </row>
    <row r="314" spans="1:6" ht="15">
      <c r="A314" s="167"/>
      <c r="B314" s="94" t="s">
        <v>90</v>
      </c>
      <c r="C314" s="90"/>
      <c r="D314" s="91"/>
      <c r="E314" s="86"/>
      <c r="F314" s="291"/>
    </row>
    <row r="315" spans="1:6" ht="45">
      <c r="A315" s="161" t="s">
        <v>188</v>
      </c>
      <c r="B315" s="92" t="s">
        <v>124</v>
      </c>
      <c r="C315" s="82" t="s">
        <v>265</v>
      </c>
      <c r="D315" s="83">
        <v>9.1</v>
      </c>
      <c r="E315" s="93"/>
      <c r="F315" s="294">
        <f>ROUND(D315*E315,2)</f>
        <v>0</v>
      </c>
    </row>
    <row r="316" spans="1:6" ht="15">
      <c r="A316" s="165"/>
      <c r="B316" s="94" t="s">
        <v>93</v>
      </c>
      <c r="C316" s="90"/>
      <c r="D316" s="91"/>
      <c r="E316" s="86"/>
      <c r="F316" s="291"/>
    </row>
    <row r="317" spans="1:6" ht="30">
      <c r="A317" s="166" t="s">
        <v>189</v>
      </c>
      <c r="B317" s="92" t="s">
        <v>98</v>
      </c>
      <c r="C317" s="82" t="s">
        <v>99</v>
      </c>
      <c r="D317" s="83">
        <v>1</v>
      </c>
      <c r="E317" s="93"/>
      <c r="F317" s="294">
        <f>ROUND(D317*E317,2)</f>
        <v>0</v>
      </c>
    </row>
    <row r="318" spans="1:6" ht="15">
      <c r="A318" s="206"/>
      <c r="B318" s="94" t="s">
        <v>100</v>
      </c>
      <c r="C318" s="108"/>
      <c r="D318" s="108"/>
      <c r="E318" s="86"/>
      <c r="F318" s="291"/>
    </row>
    <row r="319" spans="1:6" ht="15">
      <c r="A319" s="225"/>
      <c r="B319" s="96"/>
      <c r="C319" s="105"/>
      <c r="D319" s="105"/>
      <c r="E319" s="79"/>
      <c r="F319" s="290"/>
    </row>
    <row r="320" spans="1:6" ht="15">
      <c r="A320" s="183" t="s">
        <v>0</v>
      </c>
      <c r="B320" s="195" t="str">
        <f>B265&amp;  " UKUPNO:"</f>
        <v>Zemljani radovi UKUPNO:</v>
      </c>
      <c r="C320" s="194"/>
      <c r="D320" s="186"/>
      <c r="E320" s="318"/>
      <c r="F320" s="286">
        <f>SUM(F267:F317)</f>
        <v>0</v>
      </c>
    </row>
    <row r="321" spans="1:6" ht="15">
      <c r="A321" s="149"/>
      <c r="B321" s="63"/>
      <c r="C321" s="63"/>
      <c r="D321" s="63"/>
      <c r="E321" s="253"/>
      <c r="F321" s="263"/>
    </row>
    <row r="322" spans="1:6" ht="15">
      <c r="A322" s="183" t="s">
        <v>35</v>
      </c>
      <c r="B322" s="193" t="s">
        <v>126</v>
      </c>
      <c r="C322" s="194"/>
      <c r="D322" s="186"/>
      <c r="E322" s="318"/>
      <c r="F322" s="286"/>
    </row>
    <row r="323" spans="1:6" ht="15">
      <c r="A323" s="160"/>
      <c r="B323" s="80"/>
      <c r="C323" s="79"/>
      <c r="D323" s="79"/>
      <c r="E323" s="79"/>
      <c r="F323" s="290"/>
    </row>
    <row r="324" spans="1:6" ht="15">
      <c r="A324" s="205" t="s">
        <v>38</v>
      </c>
      <c r="B324" s="96" t="s">
        <v>127</v>
      </c>
      <c r="C324" s="106"/>
      <c r="D324" s="107"/>
      <c r="E324" s="56"/>
      <c r="F324" s="262" t="str">
        <f>IF(N(E324),ROUND(E324*D324,2),"")</f>
        <v/>
      </c>
    </row>
    <row r="325" spans="1:6" ht="90">
      <c r="A325" s="161" t="s">
        <v>39</v>
      </c>
      <c r="B325" s="100" t="s">
        <v>190</v>
      </c>
      <c r="C325" s="82" t="s">
        <v>265</v>
      </c>
      <c r="D325" s="83">
        <v>4</v>
      </c>
      <c r="E325" s="93"/>
      <c r="F325" s="294">
        <f>ROUND(D325*E325,2)</f>
        <v>0</v>
      </c>
    </row>
    <row r="326" spans="1:6" ht="15">
      <c r="A326" s="162"/>
      <c r="B326" s="94" t="s">
        <v>129</v>
      </c>
      <c r="C326" s="86"/>
      <c r="D326" s="86"/>
      <c r="E326" s="86"/>
      <c r="F326" s="291"/>
    </row>
    <row r="327" spans="1:6" ht="15">
      <c r="A327" s="160"/>
      <c r="B327" s="80"/>
      <c r="C327" s="79"/>
      <c r="D327" s="79"/>
      <c r="E327" s="79"/>
      <c r="F327" s="290"/>
    </row>
    <row r="328" spans="1:6" ht="15">
      <c r="A328" s="183" t="s">
        <v>35</v>
      </c>
      <c r="B328" s="195" t="str">
        <f>B322&amp;  " UKUPNO:"</f>
        <v>Betonski radovi UKUPNO:</v>
      </c>
      <c r="C328" s="194"/>
      <c r="D328" s="186"/>
      <c r="E328" s="318"/>
      <c r="F328" s="286">
        <f>ROUND(SUM(F324:F326),2)</f>
        <v>0</v>
      </c>
    </row>
    <row r="329" spans="1:6" ht="15">
      <c r="A329" s="149"/>
      <c r="B329" s="63"/>
      <c r="C329" s="63"/>
      <c r="D329" s="63"/>
      <c r="E329" s="253"/>
      <c r="F329" s="263"/>
    </row>
    <row r="330" spans="1:6" ht="15">
      <c r="A330" s="207"/>
      <c r="B330" s="195" t="str">
        <f>"REKAPITULACIJA "</f>
        <v xml:space="preserve">REKAPITULACIJA </v>
      </c>
      <c r="C330" s="198"/>
      <c r="D330" s="199"/>
      <c r="E330" s="321"/>
      <c r="F330" s="297"/>
    </row>
    <row r="331" spans="1:6" ht="15">
      <c r="A331" s="173" t="s">
        <v>0</v>
      </c>
      <c r="B331" s="27" t="str">
        <f>B265</f>
        <v>Zemljani radovi</v>
      </c>
      <c r="C331" s="28"/>
      <c r="D331" s="29"/>
      <c r="E331" s="29"/>
      <c r="F331" s="298">
        <f>F320</f>
        <v>0</v>
      </c>
    </row>
    <row r="332" spans="1:6" ht="15">
      <c r="A332" s="173" t="s">
        <v>35</v>
      </c>
      <c r="B332" s="27" t="str">
        <f>B322</f>
        <v>Betonski radovi</v>
      </c>
      <c r="C332" s="28"/>
      <c r="D332" s="29"/>
      <c r="E332" s="29"/>
      <c r="F332" s="298">
        <f>F328</f>
        <v>0</v>
      </c>
    </row>
    <row r="333" spans="1:6" ht="30">
      <c r="A333" s="218" t="s">
        <v>273</v>
      </c>
      <c r="B333" s="202" t="str">
        <f>"A1 PUO Dusina km 469+500 i km 469+520 D/S (ORE4)                            UKUPNO:"</f>
        <v>A1 PUO Dusina km 469+500 i km 469+520 D/S (ORE4)                            UKUPNO:</v>
      </c>
      <c r="C333" s="200"/>
      <c r="D333" s="201"/>
      <c r="E333" s="327"/>
      <c r="F333" s="305">
        <f>SUM(F331:F332)</f>
        <v>0</v>
      </c>
    </row>
    <row r="334" spans="1:6" ht="15">
      <c r="A334" s="226"/>
      <c r="B334" s="31"/>
      <c r="C334" s="32"/>
      <c r="D334" s="30"/>
      <c r="E334" s="29"/>
      <c r="F334" s="298"/>
    </row>
    <row r="335" spans="1:6" ht="15">
      <c r="A335" s="203" t="s">
        <v>274</v>
      </c>
      <c r="B335" s="202" t="s">
        <v>295</v>
      </c>
      <c r="C335" s="204"/>
      <c r="D335" s="204"/>
      <c r="E335" s="258"/>
      <c r="F335" s="272"/>
    </row>
    <row r="336" spans="1:6" ht="15">
      <c r="A336" s="76"/>
      <c r="B336" s="77"/>
      <c r="C336" s="78"/>
      <c r="D336" s="79"/>
      <c r="E336" s="78"/>
      <c r="F336" s="299"/>
    </row>
    <row r="337" spans="1:6" ht="15">
      <c r="A337" s="228" t="s">
        <v>0</v>
      </c>
      <c r="B337" s="24" t="s">
        <v>36</v>
      </c>
      <c r="C337" s="25"/>
      <c r="D337" s="17"/>
      <c r="E337" s="328"/>
      <c r="F337" s="306"/>
    </row>
    <row r="338" spans="1:6" ht="15">
      <c r="A338" s="229"/>
      <c r="B338" s="80"/>
      <c r="C338" s="79"/>
      <c r="D338" s="79"/>
      <c r="E338" s="79"/>
      <c r="F338" s="290"/>
    </row>
    <row r="339" spans="1:6" ht="15">
      <c r="A339" s="161" t="s">
        <v>1</v>
      </c>
      <c r="B339" s="92" t="s">
        <v>191</v>
      </c>
      <c r="C339" s="82"/>
      <c r="D339" s="83"/>
      <c r="E339" s="87"/>
      <c r="F339" s="292"/>
    </row>
    <row r="340" spans="1:6" ht="15">
      <c r="A340" s="165"/>
      <c r="B340" s="94" t="s">
        <v>60</v>
      </c>
      <c r="C340" s="90"/>
      <c r="D340" s="91"/>
      <c r="E340" s="322"/>
      <c r="F340" s="296"/>
    </row>
    <row r="341" spans="1:6" ht="90">
      <c r="A341" s="161" t="s">
        <v>29</v>
      </c>
      <c r="B341" s="92" t="s">
        <v>192</v>
      </c>
      <c r="C341" s="82" t="s">
        <v>265</v>
      </c>
      <c r="D341" s="83">
        <v>130</v>
      </c>
      <c r="E341" s="93"/>
      <c r="F341" s="294">
        <f>ROUND(D341*E341,2)</f>
        <v>0</v>
      </c>
    </row>
    <row r="342" spans="1:6" ht="15">
      <c r="A342" s="230"/>
      <c r="B342" s="94" t="s">
        <v>110</v>
      </c>
      <c r="C342" s="86"/>
      <c r="D342" s="86"/>
      <c r="E342" s="86"/>
      <c r="F342" s="291"/>
    </row>
    <row r="343" spans="1:6" ht="30">
      <c r="A343" s="161" t="s">
        <v>107</v>
      </c>
      <c r="B343" s="92" t="s">
        <v>193</v>
      </c>
      <c r="C343" s="93"/>
      <c r="D343" s="93"/>
      <c r="E343" s="93"/>
      <c r="F343" s="294"/>
    </row>
    <row r="344" spans="1:6" ht="15">
      <c r="A344" s="222"/>
      <c r="B344" s="67" t="s">
        <v>113</v>
      </c>
      <c r="C344" s="67"/>
      <c r="D344" s="67"/>
      <c r="E344" s="86"/>
      <c r="F344" s="291"/>
    </row>
    <row r="345" spans="1:6" ht="15">
      <c r="A345" s="161" t="s">
        <v>108</v>
      </c>
      <c r="B345" s="92" t="s">
        <v>69</v>
      </c>
      <c r="C345" s="82" t="s">
        <v>8</v>
      </c>
      <c r="D345" s="83">
        <v>245</v>
      </c>
      <c r="E345" s="93"/>
      <c r="F345" s="294">
        <f>ROUND(D345*E345,2)</f>
        <v>0</v>
      </c>
    </row>
    <row r="346" spans="1:6" ht="15">
      <c r="A346" s="165"/>
      <c r="B346" s="94" t="s">
        <v>70</v>
      </c>
      <c r="C346" s="90"/>
      <c r="D346" s="91"/>
      <c r="E346" s="86"/>
      <c r="F346" s="291"/>
    </row>
    <row r="347" spans="1:6" ht="17.25">
      <c r="A347" s="161" t="s">
        <v>145</v>
      </c>
      <c r="B347" s="92" t="s">
        <v>72</v>
      </c>
      <c r="C347" s="82" t="s">
        <v>265</v>
      </c>
      <c r="D347" s="83">
        <v>16.5</v>
      </c>
      <c r="E347" s="93"/>
      <c r="F347" s="294">
        <f>ROUND(D347*E347,2)</f>
        <v>0</v>
      </c>
    </row>
    <row r="348" spans="1:6" ht="15">
      <c r="A348" s="165"/>
      <c r="B348" s="94" t="s">
        <v>73</v>
      </c>
      <c r="C348" s="90"/>
      <c r="D348" s="91"/>
      <c r="E348" s="86"/>
      <c r="F348" s="291"/>
    </row>
    <row r="349" spans="1:6" ht="15">
      <c r="A349" s="161" t="s">
        <v>146</v>
      </c>
      <c r="B349" s="92" t="s">
        <v>117</v>
      </c>
      <c r="C349" s="82" t="s">
        <v>8</v>
      </c>
      <c r="D349" s="83">
        <v>245</v>
      </c>
      <c r="E349" s="93"/>
      <c r="F349" s="294">
        <f>ROUND(D349*E349,2)</f>
        <v>0</v>
      </c>
    </row>
    <row r="350" spans="1:6" ht="15">
      <c r="A350" s="165"/>
      <c r="B350" s="94" t="s">
        <v>118</v>
      </c>
      <c r="C350" s="90"/>
      <c r="D350" s="91"/>
      <c r="E350" s="86"/>
      <c r="F350" s="291"/>
    </row>
    <row r="351" spans="1:6" ht="30">
      <c r="A351" s="161" t="s">
        <v>147</v>
      </c>
      <c r="B351" s="92" t="s">
        <v>81</v>
      </c>
      <c r="C351" s="82" t="s">
        <v>265</v>
      </c>
      <c r="D351" s="83">
        <v>16.5</v>
      </c>
      <c r="E351" s="93"/>
      <c r="F351" s="294">
        <f>ROUND(D351*E351,2)</f>
        <v>0</v>
      </c>
    </row>
    <row r="352" spans="1:6" ht="15">
      <c r="A352" s="165"/>
      <c r="B352" s="94" t="s">
        <v>73</v>
      </c>
      <c r="C352" s="90"/>
      <c r="D352" s="91"/>
      <c r="E352" s="86"/>
      <c r="F352" s="291"/>
    </row>
    <row r="353" spans="1:6" ht="15">
      <c r="A353" s="161" t="s">
        <v>148</v>
      </c>
      <c r="B353" s="92" t="s">
        <v>83</v>
      </c>
      <c r="C353" s="93" t="s">
        <v>54</v>
      </c>
      <c r="D353" s="93">
        <v>490</v>
      </c>
      <c r="E353" s="93"/>
      <c r="F353" s="294">
        <f>ROUND(D353*E353,2)</f>
        <v>0</v>
      </c>
    </row>
    <row r="354" spans="1:6" ht="15">
      <c r="A354" s="165"/>
      <c r="B354" s="94" t="s">
        <v>149</v>
      </c>
      <c r="C354" s="86"/>
      <c r="D354" s="86"/>
      <c r="E354" s="86"/>
      <c r="F354" s="291"/>
    </row>
    <row r="355" spans="1:6" ht="15">
      <c r="A355" s="161" t="s">
        <v>150</v>
      </c>
      <c r="B355" s="92" t="s">
        <v>89</v>
      </c>
      <c r="C355" s="82" t="s">
        <v>8</v>
      </c>
      <c r="D355" s="83">
        <v>490</v>
      </c>
      <c r="E355" s="93"/>
      <c r="F355" s="294">
        <f>ROUND(D355*E355,2)</f>
        <v>0</v>
      </c>
    </row>
    <row r="356" spans="1:6" ht="15">
      <c r="A356" s="165"/>
      <c r="B356" s="94" t="s">
        <v>90</v>
      </c>
      <c r="C356" s="90"/>
      <c r="D356" s="91"/>
      <c r="E356" s="86"/>
      <c r="F356" s="291"/>
    </row>
    <row r="357" spans="1:6" ht="45">
      <c r="A357" s="161" t="s">
        <v>151</v>
      </c>
      <c r="B357" s="92" t="s">
        <v>161</v>
      </c>
      <c r="C357" s="82" t="s">
        <v>265</v>
      </c>
      <c r="D357" s="83">
        <v>90</v>
      </c>
      <c r="E357" s="93"/>
      <c r="F357" s="294">
        <f>ROUND(D357*E357,2)</f>
        <v>0</v>
      </c>
    </row>
    <row r="358" spans="1:6" ht="15">
      <c r="A358" s="165"/>
      <c r="B358" s="94" t="s">
        <v>93</v>
      </c>
      <c r="C358" s="90"/>
      <c r="D358" s="91"/>
      <c r="E358" s="86"/>
      <c r="F358" s="291"/>
    </row>
    <row r="359" spans="1:6" ht="30">
      <c r="A359" s="161" t="s">
        <v>153</v>
      </c>
      <c r="B359" s="92" t="s">
        <v>98</v>
      </c>
      <c r="C359" s="82" t="s">
        <v>99</v>
      </c>
      <c r="D359" s="83">
        <v>1</v>
      </c>
      <c r="E359" s="93"/>
      <c r="F359" s="277">
        <f>ROUND(D359*E359,2)</f>
        <v>0</v>
      </c>
    </row>
    <row r="360" spans="1:6" ht="15">
      <c r="A360" s="165"/>
      <c r="B360" s="94" t="s">
        <v>100</v>
      </c>
      <c r="C360" s="90"/>
      <c r="D360" s="91"/>
      <c r="E360" s="86"/>
      <c r="F360" s="264"/>
    </row>
    <row r="361" spans="1:6" ht="15">
      <c r="A361" s="170" t="s">
        <v>111</v>
      </c>
      <c r="B361" s="92" t="s">
        <v>194</v>
      </c>
      <c r="C361" s="126"/>
      <c r="D361" s="126"/>
      <c r="E361" s="93"/>
      <c r="F361" s="294"/>
    </row>
    <row r="362" spans="1:6" ht="15">
      <c r="A362" s="172"/>
      <c r="B362" s="94" t="s">
        <v>60</v>
      </c>
      <c r="C362" s="108"/>
      <c r="D362" s="108"/>
      <c r="E362" s="86"/>
      <c r="F362" s="291"/>
    </row>
    <row r="363" spans="1:6" ht="90">
      <c r="A363" s="170" t="s">
        <v>114</v>
      </c>
      <c r="B363" s="92" t="s">
        <v>195</v>
      </c>
      <c r="C363" s="82" t="s">
        <v>265</v>
      </c>
      <c r="D363" s="126">
        <v>3</v>
      </c>
      <c r="E363" s="93"/>
      <c r="F363" s="294">
        <f>ROUND(D363*E363,2)</f>
        <v>0</v>
      </c>
    </row>
    <row r="364" spans="1:6" ht="30">
      <c r="A364" s="231"/>
      <c r="B364" s="94" t="s">
        <v>62</v>
      </c>
      <c r="C364" s="108"/>
      <c r="D364" s="108"/>
      <c r="E364" s="86"/>
      <c r="F364" s="291"/>
    </row>
    <row r="365" spans="1:6" ht="30">
      <c r="A365" s="170" t="s">
        <v>174</v>
      </c>
      <c r="B365" s="92" t="s">
        <v>196</v>
      </c>
      <c r="C365" s="126"/>
      <c r="D365" s="126"/>
      <c r="E365" s="93"/>
      <c r="F365" s="294"/>
    </row>
    <row r="366" spans="1:6" ht="15">
      <c r="A366" s="172"/>
      <c r="B366" s="94" t="s">
        <v>60</v>
      </c>
      <c r="C366" s="108"/>
      <c r="D366" s="108"/>
      <c r="E366" s="86"/>
      <c r="F366" s="291"/>
    </row>
    <row r="367" spans="1:6" ht="90">
      <c r="A367" s="170" t="s">
        <v>176</v>
      </c>
      <c r="B367" s="92" t="s">
        <v>197</v>
      </c>
      <c r="C367" s="82" t="s">
        <v>265</v>
      </c>
      <c r="D367" s="126">
        <v>1</v>
      </c>
      <c r="E367" s="93"/>
      <c r="F367" s="294">
        <f>ROUND(D367*E367,2)</f>
        <v>0</v>
      </c>
    </row>
    <row r="368" spans="1:6" ht="15">
      <c r="A368" s="172"/>
      <c r="B368" s="94" t="s">
        <v>110</v>
      </c>
      <c r="C368" s="108"/>
      <c r="D368" s="108"/>
      <c r="E368" s="86"/>
      <c r="F368" s="291"/>
    </row>
    <row r="369" spans="1:6" ht="30">
      <c r="A369" s="170" t="s">
        <v>198</v>
      </c>
      <c r="B369" s="92" t="s">
        <v>199</v>
      </c>
      <c r="C369" s="64"/>
      <c r="D369" s="64"/>
      <c r="E369" s="93"/>
      <c r="F369" s="294"/>
    </row>
    <row r="370" spans="1:6" ht="15">
      <c r="A370" s="222"/>
      <c r="B370" s="67" t="s">
        <v>113</v>
      </c>
      <c r="C370" s="108"/>
      <c r="D370" s="108"/>
      <c r="E370" s="86"/>
      <c r="F370" s="291"/>
    </row>
    <row r="371" spans="1:6" ht="15">
      <c r="A371" s="170" t="s">
        <v>200</v>
      </c>
      <c r="B371" s="92" t="s">
        <v>69</v>
      </c>
      <c r="C371" s="126" t="s">
        <v>8</v>
      </c>
      <c r="D371" s="126">
        <v>3</v>
      </c>
      <c r="E371" s="93"/>
      <c r="F371" s="294">
        <f>ROUND(D371*E371,2)</f>
        <v>0</v>
      </c>
    </row>
    <row r="372" spans="1:6" ht="15">
      <c r="A372" s="172"/>
      <c r="B372" s="94" t="s">
        <v>70</v>
      </c>
      <c r="C372" s="108"/>
      <c r="D372" s="108"/>
      <c r="E372" s="86"/>
      <c r="F372" s="291"/>
    </row>
    <row r="373" spans="1:6" ht="17.25">
      <c r="A373" s="170" t="s">
        <v>201</v>
      </c>
      <c r="B373" s="92" t="s">
        <v>72</v>
      </c>
      <c r="C373" s="82" t="s">
        <v>265</v>
      </c>
      <c r="D373" s="126">
        <v>0.5</v>
      </c>
      <c r="E373" s="93"/>
      <c r="F373" s="294">
        <f>ROUND(D373*E373,2)</f>
        <v>0</v>
      </c>
    </row>
    <row r="374" spans="1:6" ht="15">
      <c r="A374" s="172"/>
      <c r="B374" s="94" t="s">
        <v>73</v>
      </c>
      <c r="C374" s="90"/>
      <c r="D374" s="108"/>
      <c r="E374" s="86"/>
      <c r="F374" s="291"/>
    </row>
    <row r="375" spans="1:6" ht="15">
      <c r="A375" s="170" t="s">
        <v>202</v>
      </c>
      <c r="B375" s="127" t="s">
        <v>203</v>
      </c>
      <c r="C375" s="126" t="s">
        <v>8</v>
      </c>
      <c r="D375" s="126">
        <v>3</v>
      </c>
      <c r="E375" s="93"/>
      <c r="F375" s="294">
        <f>ROUND(D375*E375,2)</f>
        <v>0</v>
      </c>
    </row>
    <row r="376" spans="1:6" ht="15">
      <c r="A376" s="172"/>
      <c r="B376" s="128" t="s">
        <v>204</v>
      </c>
      <c r="C376" s="108"/>
      <c r="D376" s="108"/>
      <c r="E376" s="86"/>
      <c r="F376" s="291"/>
    </row>
    <row r="377" spans="1:6" ht="15">
      <c r="A377" s="170" t="s">
        <v>205</v>
      </c>
      <c r="B377" s="127" t="s">
        <v>78</v>
      </c>
      <c r="C377" s="126" t="s">
        <v>8</v>
      </c>
      <c r="D377" s="126">
        <v>3</v>
      </c>
      <c r="E377" s="93"/>
      <c r="F377" s="294">
        <f>ROUND(D377*E377,2)</f>
        <v>0</v>
      </c>
    </row>
    <row r="378" spans="1:6" ht="15">
      <c r="A378" s="172"/>
      <c r="B378" s="128" t="s">
        <v>118</v>
      </c>
      <c r="C378" s="108"/>
      <c r="D378" s="108"/>
      <c r="E378" s="86"/>
      <c r="F378" s="291"/>
    </row>
    <row r="379" spans="1:6" ht="30">
      <c r="A379" s="170" t="s">
        <v>206</v>
      </c>
      <c r="B379" s="92" t="s">
        <v>81</v>
      </c>
      <c r="C379" s="82" t="s">
        <v>265</v>
      </c>
      <c r="D379" s="126">
        <v>0.5</v>
      </c>
      <c r="E379" s="93"/>
      <c r="F379" s="294">
        <f>ROUND(D379*E379,2)</f>
        <v>0</v>
      </c>
    </row>
    <row r="380" spans="1:6" ht="15">
      <c r="A380" s="172"/>
      <c r="B380" s="94" t="s">
        <v>73</v>
      </c>
      <c r="C380" s="90"/>
      <c r="D380" s="108"/>
      <c r="E380" s="86"/>
      <c r="F380" s="291"/>
    </row>
    <row r="381" spans="1:6" ht="15">
      <c r="A381" s="170" t="s">
        <v>207</v>
      </c>
      <c r="B381" s="92" t="s">
        <v>83</v>
      </c>
      <c r="C381" s="126" t="s">
        <v>54</v>
      </c>
      <c r="D381" s="126">
        <v>6</v>
      </c>
      <c r="E381" s="93"/>
      <c r="F381" s="294">
        <f>ROUND(D381*E381,2)</f>
        <v>0</v>
      </c>
    </row>
    <row r="382" spans="1:6" ht="15">
      <c r="A382" s="172"/>
      <c r="B382" s="94" t="s">
        <v>171</v>
      </c>
      <c r="C382" s="108"/>
      <c r="D382" s="108"/>
      <c r="E382" s="86"/>
      <c r="F382" s="291"/>
    </row>
    <row r="383" spans="1:6" ht="15">
      <c r="A383" s="170" t="s">
        <v>208</v>
      </c>
      <c r="B383" s="92" t="s">
        <v>89</v>
      </c>
      <c r="C383" s="126" t="s">
        <v>8</v>
      </c>
      <c r="D383" s="126">
        <v>6</v>
      </c>
      <c r="E383" s="93"/>
      <c r="F383" s="294">
        <f>ROUND(D383*E383,2)</f>
        <v>0</v>
      </c>
    </row>
    <row r="384" spans="1:6" ht="15">
      <c r="A384" s="172"/>
      <c r="B384" s="94" t="s">
        <v>90</v>
      </c>
      <c r="C384" s="108"/>
      <c r="D384" s="108"/>
      <c r="E384" s="86"/>
      <c r="F384" s="291"/>
    </row>
    <row r="385" spans="1:6" ht="45">
      <c r="A385" s="170" t="s">
        <v>209</v>
      </c>
      <c r="B385" s="92" t="s">
        <v>210</v>
      </c>
      <c r="C385" s="82" t="s">
        <v>265</v>
      </c>
      <c r="D385" s="126">
        <v>0.7</v>
      </c>
      <c r="E385" s="93"/>
      <c r="F385" s="294">
        <f>ROUND(D385*E385,2)</f>
        <v>0</v>
      </c>
    </row>
    <row r="386" spans="1:6" ht="15">
      <c r="A386" s="172"/>
      <c r="B386" s="94" t="s">
        <v>93</v>
      </c>
      <c r="C386" s="90"/>
      <c r="D386" s="108"/>
      <c r="E386" s="86"/>
      <c r="F386" s="291"/>
    </row>
    <row r="387" spans="1:6" ht="30">
      <c r="A387" s="170" t="s">
        <v>211</v>
      </c>
      <c r="B387" s="92" t="s">
        <v>98</v>
      </c>
      <c r="C387" s="126" t="s">
        <v>99</v>
      </c>
      <c r="D387" s="126">
        <v>1</v>
      </c>
      <c r="E387" s="93"/>
      <c r="F387" s="294">
        <f>ROUND(D387*E387,2)</f>
        <v>0</v>
      </c>
    </row>
    <row r="388" spans="1:6" ht="15">
      <c r="A388" s="172"/>
      <c r="B388" s="94" t="s">
        <v>100</v>
      </c>
      <c r="C388" s="108"/>
      <c r="D388" s="108"/>
      <c r="E388" s="86"/>
      <c r="F388" s="291"/>
    </row>
    <row r="389" spans="1:6" ht="15">
      <c r="A389" s="170" t="s">
        <v>212</v>
      </c>
      <c r="B389" s="92" t="s">
        <v>213</v>
      </c>
      <c r="C389" s="126"/>
      <c r="D389" s="126"/>
      <c r="E389" s="93"/>
      <c r="F389" s="294"/>
    </row>
    <row r="390" spans="1:6" ht="15">
      <c r="A390" s="172"/>
      <c r="B390" s="94" t="s">
        <v>60</v>
      </c>
      <c r="C390" s="108"/>
      <c r="D390" s="108"/>
      <c r="E390" s="86"/>
      <c r="F390" s="291"/>
    </row>
    <row r="391" spans="1:6" ht="75">
      <c r="A391" s="170" t="s">
        <v>214</v>
      </c>
      <c r="B391" s="92" t="s">
        <v>215</v>
      </c>
      <c r="C391" s="82" t="s">
        <v>265</v>
      </c>
      <c r="D391" s="126">
        <v>5</v>
      </c>
      <c r="E391" s="93"/>
      <c r="F391" s="294">
        <f>ROUND(D391*E391,2)</f>
        <v>0</v>
      </c>
    </row>
    <row r="392" spans="1:6" ht="15">
      <c r="A392" s="172"/>
      <c r="B392" s="94" t="s">
        <v>110</v>
      </c>
      <c r="C392" s="108"/>
      <c r="D392" s="108"/>
      <c r="E392" s="86"/>
      <c r="F392" s="291"/>
    </row>
    <row r="393" spans="1:6" ht="15">
      <c r="A393" s="227"/>
      <c r="B393" s="96"/>
      <c r="C393" s="105"/>
      <c r="D393" s="105"/>
      <c r="E393" s="79"/>
      <c r="F393" s="290"/>
    </row>
    <row r="394" spans="1:6" ht="15">
      <c r="A394" s="228" t="s">
        <v>0</v>
      </c>
      <c r="B394" s="26" t="str">
        <f>B337&amp;  " UKUPNO:"</f>
        <v>Zemljani radovi UKUPNO:</v>
      </c>
      <c r="C394" s="25"/>
      <c r="D394" s="17"/>
      <c r="E394" s="328"/>
      <c r="F394" s="306">
        <f>SUM(F341:F391)</f>
        <v>0</v>
      </c>
    </row>
    <row r="395" spans="1:6" ht="15">
      <c r="A395" s="232"/>
      <c r="B395" s="63"/>
      <c r="C395" s="63"/>
      <c r="D395" s="63"/>
      <c r="E395" s="253"/>
      <c r="F395" s="263"/>
    </row>
    <row r="396" spans="1:6" ht="15">
      <c r="A396" s="228" t="s">
        <v>35</v>
      </c>
      <c r="B396" s="24" t="s">
        <v>216</v>
      </c>
      <c r="C396" s="25"/>
      <c r="D396" s="17"/>
      <c r="E396" s="328"/>
      <c r="F396" s="306"/>
    </row>
    <row r="397" spans="1:6" ht="15">
      <c r="A397" s="229"/>
      <c r="B397" s="80"/>
      <c r="C397" s="79"/>
      <c r="D397" s="79"/>
      <c r="E397" s="79"/>
      <c r="F397" s="290"/>
    </row>
    <row r="398" spans="1:6" ht="15">
      <c r="A398" s="161" t="s">
        <v>38</v>
      </c>
      <c r="B398" s="92" t="s">
        <v>217</v>
      </c>
      <c r="C398" s="82"/>
      <c r="D398" s="83"/>
      <c r="E398" s="84"/>
      <c r="F398" s="269" t="str">
        <f>IF(N(E398),ROUND(E398*D398,2),"")</f>
        <v/>
      </c>
    </row>
    <row r="399" spans="1:6" ht="15">
      <c r="A399" s="165"/>
      <c r="B399" s="94" t="s">
        <v>218</v>
      </c>
      <c r="C399" s="90"/>
      <c r="D399" s="91"/>
      <c r="E399" s="95"/>
      <c r="F399" s="270"/>
    </row>
    <row r="400" spans="1:6" ht="210">
      <c r="A400" s="161" t="s">
        <v>39</v>
      </c>
      <c r="B400" s="92" t="s">
        <v>219</v>
      </c>
      <c r="C400" s="82" t="s">
        <v>8</v>
      </c>
      <c r="D400" s="83">
        <v>18</v>
      </c>
      <c r="E400" s="93"/>
      <c r="F400" s="294">
        <f>ROUND(D400*E400,2)</f>
        <v>0</v>
      </c>
    </row>
    <row r="401" spans="1:6" ht="15">
      <c r="A401" s="230"/>
      <c r="B401" s="94" t="s">
        <v>220</v>
      </c>
      <c r="C401" s="86"/>
      <c r="D401" s="86"/>
      <c r="E401" s="86"/>
      <c r="F401" s="291"/>
    </row>
    <row r="402" spans="1:6" ht="15">
      <c r="A402" s="205" t="s">
        <v>221</v>
      </c>
      <c r="B402" s="96" t="s">
        <v>222</v>
      </c>
      <c r="C402" s="79" t="s">
        <v>8</v>
      </c>
      <c r="D402" s="79">
        <v>4.5</v>
      </c>
      <c r="E402" s="79"/>
      <c r="F402" s="294">
        <f>ROUND(D402*E402,2)</f>
        <v>0</v>
      </c>
    </row>
    <row r="403" spans="1:6" ht="105">
      <c r="A403" s="161" t="s">
        <v>41</v>
      </c>
      <c r="B403" s="92" t="s">
        <v>223</v>
      </c>
      <c r="C403" s="93"/>
      <c r="D403" s="93"/>
      <c r="E403" s="93"/>
      <c r="F403" s="294"/>
    </row>
    <row r="404" spans="1:6" ht="15">
      <c r="A404" s="230"/>
      <c r="B404" s="94" t="s">
        <v>224</v>
      </c>
      <c r="C404" s="86"/>
      <c r="D404" s="86"/>
      <c r="E404" s="86"/>
      <c r="F404" s="291"/>
    </row>
    <row r="405" spans="1:6" ht="15">
      <c r="A405" s="229"/>
      <c r="B405" s="80"/>
      <c r="C405" s="79"/>
      <c r="D405" s="79"/>
      <c r="E405" s="79"/>
      <c r="F405" s="290"/>
    </row>
    <row r="406" spans="1:6" ht="15">
      <c r="A406" s="233" t="s">
        <v>35</v>
      </c>
      <c r="B406" s="195" t="str">
        <f>B396&amp;  " UKUPNO:"</f>
        <v>Odvodnja UKUPNO:</v>
      </c>
      <c r="C406" s="194"/>
      <c r="D406" s="186"/>
      <c r="E406" s="318"/>
      <c r="F406" s="286">
        <f>SUM(F400:F402)</f>
        <v>0</v>
      </c>
    </row>
    <row r="407" spans="1:6" ht="15">
      <c r="A407" s="232"/>
      <c r="B407" s="63"/>
      <c r="C407" s="63"/>
      <c r="D407" s="63"/>
      <c r="E407" s="253"/>
      <c r="F407" s="263"/>
    </row>
    <row r="408" spans="1:6" ht="15">
      <c r="A408" s="234"/>
      <c r="B408" s="197" t="str">
        <f>"REKAPITULACIJA "</f>
        <v xml:space="preserve">REKAPITULACIJA </v>
      </c>
      <c r="C408" s="198"/>
      <c r="D408" s="199"/>
      <c r="E408" s="321"/>
      <c r="F408" s="297"/>
    </row>
    <row r="409" spans="1:6" ht="15">
      <c r="A409" s="229" t="s">
        <v>0</v>
      </c>
      <c r="B409" s="27" t="str">
        <f>B337</f>
        <v>Zemljani radovi</v>
      </c>
      <c r="C409" s="28"/>
      <c r="D409" s="29"/>
      <c r="E409" s="29"/>
      <c r="F409" s="298">
        <f>F394</f>
        <v>0</v>
      </c>
    </row>
    <row r="410" spans="1:6" ht="15">
      <c r="A410" s="229" t="s">
        <v>35</v>
      </c>
      <c r="B410" s="27" t="str">
        <f>B396</f>
        <v>Odvodnja</v>
      </c>
      <c r="C410" s="28"/>
      <c r="D410" s="29"/>
      <c r="E410" s="29"/>
      <c r="F410" s="298">
        <f>F406</f>
        <v>0</v>
      </c>
    </row>
    <row r="411" spans="1:6" ht="30">
      <c r="A411" s="235" t="s">
        <v>274</v>
      </c>
      <c r="B411" s="202" t="str">
        <f>"A1 km 464+500 L/S, bankina                                                                      UKUPNO:"</f>
        <v>A1 km 464+500 L/S, bankina                                                                      UKUPNO:</v>
      </c>
      <c r="C411" s="200"/>
      <c r="D411" s="201"/>
      <c r="E411" s="327"/>
      <c r="F411" s="305">
        <f>SUM(F409:F410)</f>
        <v>0</v>
      </c>
    </row>
    <row r="412" spans="1:6" ht="15">
      <c r="A412" s="129"/>
      <c r="B412" s="31"/>
      <c r="C412" s="32"/>
      <c r="D412" s="30"/>
      <c r="E412" s="29"/>
      <c r="F412" s="298"/>
    </row>
    <row r="413" spans="1:6" ht="15">
      <c r="A413" s="203" t="s">
        <v>275</v>
      </c>
      <c r="B413" s="202" t="s">
        <v>296</v>
      </c>
      <c r="C413" s="204"/>
      <c r="D413" s="204"/>
      <c r="E413" s="258"/>
      <c r="F413" s="272"/>
    </row>
    <row r="414" spans="1:6" ht="15">
      <c r="A414" s="373"/>
      <c r="B414" s="374"/>
      <c r="C414" s="374"/>
      <c r="D414" s="374"/>
      <c r="E414" s="374"/>
      <c r="F414" s="375"/>
    </row>
    <row r="415" spans="1:6" ht="15">
      <c r="A415" s="183" t="s">
        <v>0</v>
      </c>
      <c r="B415" s="193" t="s">
        <v>36</v>
      </c>
      <c r="C415" s="194"/>
      <c r="D415" s="186"/>
      <c r="E415" s="318"/>
      <c r="F415" s="286"/>
    </row>
    <row r="416" spans="1:6" ht="15">
      <c r="A416" s="229"/>
      <c r="B416" s="80"/>
      <c r="C416" s="79"/>
      <c r="D416" s="79"/>
      <c r="E416" s="79"/>
      <c r="F416" s="290"/>
    </row>
    <row r="417" spans="1:6" ht="15">
      <c r="A417" s="161" t="s">
        <v>1</v>
      </c>
      <c r="B417" s="92" t="s">
        <v>63</v>
      </c>
      <c r="C417" s="82"/>
      <c r="D417" s="83"/>
      <c r="E417" s="87"/>
      <c r="F417" s="292"/>
    </row>
    <row r="418" spans="1:6" ht="15">
      <c r="A418" s="165"/>
      <c r="B418" s="94" t="s">
        <v>60</v>
      </c>
      <c r="C418" s="90"/>
      <c r="D418" s="91"/>
      <c r="E418" s="322"/>
      <c r="F418" s="296"/>
    </row>
    <row r="419" spans="1:6" ht="90">
      <c r="A419" s="161" t="s">
        <v>29</v>
      </c>
      <c r="B419" s="92" t="s">
        <v>225</v>
      </c>
      <c r="C419" s="82" t="s">
        <v>265</v>
      </c>
      <c r="D419" s="83">
        <v>13.5</v>
      </c>
      <c r="E419" s="93"/>
      <c r="F419" s="294">
        <f>ROUND(D419*E419,2)</f>
        <v>0</v>
      </c>
    </row>
    <row r="420" spans="1:6" ht="15">
      <c r="A420" s="230"/>
      <c r="B420" s="94" t="s">
        <v>110</v>
      </c>
      <c r="C420" s="86"/>
      <c r="D420" s="86"/>
      <c r="E420" s="86"/>
      <c r="F420" s="291"/>
    </row>
    <row r="421" spans="1:6" ht="15">
      <c r="A421" s="161" t="s">
        <v>107</v>
      </c>
      <c r="B421" s="92" t="s">
        <v>226</v>
      </c>
      <c r="C421" s="93"/>
      <c r="D421" s="93"/>
      <c r="E421" s="93"/>
      <c r="F421" s="294"/>
    </row>
    <row r="422" spans="1:6" ht="15">
      <c r="A422" s="222"/>
      <c r="B422" s="67" t="s">
        <v>113</v>
      </c>
      <c r="C422" s="67"/>
      <c r="D422" s="67"/>
      <c r="E422" s="86"/>
      <c r="F422" s="291"/>
    </row>
    <row r="423" spans="1:6" ht="15">
      <c r="A423" s="161" t="s">
        <v>108</v>
      </c>
      <c r="B423" s="92" t="s">
        <v>69</v>
      </c>
      <c r="C423" s="82" t="s">
        <v>8</v>
      </c>
      <c r="D423" s="83">
        <v>17</v>
      </c>
      <c r="E423" s="93"/>
      <c r="F423" s="294">
        <f>ROUND(D423*E423,2)</f>
        <v>0</v>
      </c>
    </row>
    <row r="424" spans="1:6" ht="15">
      <c r="A424" s="165"/>
      <c r="B424" s="94" t="s">
        <v>70</v>
      </c>
      <c r="C424" s="90"/>
      <c r="D424" s="91"/>
      <c r="E424" s="86"/>
      <c r="F424" s="291"/>
    </row>
    <row r="425" spans="1:6" ht="17.25">
      <c r="A425" s="161" t="s">
        <v>145</v>
      </c>
      <c r="B425" s="92" t="s">
        <v>72</v>
      </c>
      <c r="C425" s="82" t="s">
        <v>265</v>
      </c>
      <c r="D425" s="83">
        <v>1.7</v>
      </c>
      <c r="E425" s="93"/>
      <c r="F425" s="294">
        <f>ROUND(D425*E425,2)</f>
        <v>0</v>
      </c>
    </row>
    <row r="426" spans="1:6" ht="15">
      <c r="A426" s="165"/>
      <c r="B426" s="94" t="s">
        <v>73</v>
      </c>
      <c r="C426" s="90"/>
      <c r="D426" s="91"/>
      <c r="E426" s="86"/>
      <c r="F426" s="291"/>
    </row>
    <row r="427" spans="1:6" ht="15">
      <c r="A427" s="161" t="s">
        <v>146</v>
      </c>
      <c r="B427" s="92" t="s">
        <v>117</v>
      </c>
      <c r="C427" s="82" t="s">
        <v>8</v>
      </c>
      <c r="D427" s="83">
        <v>17</v>
      </c>
      <c r="E427" s="93"/>
      <c r="F427" s="294">
        <f>ROUND(D427*E427,2)</f>
        <v>0</v>
      </c>
    </row>
    <row r="428" spans="1:6" ht="15">
      <c r="A428" s="165"/>
      <c r="B428" s="94" t="s">
        <v>118</v>
      </c>
      <c r="C428" s="90"/>
      <c r="D428" s="91"/>
      <c r="E428" s="86"/>
      <c r="F428" s="291"/>
    </row>
    <row r="429" spans="1:6" ht="30">
      <c r="A429" s="161" t="s">
        <v>147</v>
      </c>
      <c r="B429" s="92" t="s">
        <v>81</v>
      </c>
      <c r="C429" s="82" t="s">
        <v>265</v>
      </c>
      <c r="D429" s="83">
        <v>1.9</v>
      </c>
      <c r="E429" s="93"/>
      <c r="F429" s="294">
        <f>ROUND(D429*E429,2)</f>
        <v>0</v>
      </c>
    </row>
    <row r="430" spans="1:6" ht="15">
      <c r="A430" s="165"/>
      <c r="B430" s="94" t="s">
        <v>73</v>
      </c>
      <c r="C430" s="90"/>
      <c r="D430" s="91"/>
      <c r="E430" s="86"/>
      <c r="F430" s="291"/>
    </row>
    <row r="431" spans="1:6" ht="15">
      <c r="A431" s="161" t="s">
        <v>148</v>
      </c>
      <c r="B431" s="92" t="s">
        <v>83</v>
      </c>
      <c r="C431" s="82" t="s">
        <v>54</v>
      </c>
      <c r="D431" s="83">
        <v>51</v>
      </c>
      <c r="E431" s="93"/>
      <c r="F431" s="294">
        <f>ROUND(D431*E431,2)</f>
        <v>0</v>
      </c>
    </row>
    <row r="432" spans="1:6" ht="15">
      <c r="A432" s="165"/>
      <c r="B432" s="94" t="s">
        <v>149</v>
      </c>
      <c r="C432" s="90"/>
      <c r="D432" s="91"/>
      <c r="E432" s="86"/>
      <c r="F432" s="291"/>
    </row>
    <row r="433" spans="1:6" ht="15">
      <c r="A433" s="161" t="s">
        <v>150</v>
      </c>
      <c r="B433" s="92" t="s">
        <v>89</v>
      </c>
      <c r="C433" s="82" t="s">
        <v>8</v>
      </c>
      <c r="D433" s="83">
        <v>51</v>
      </c>
      <c r="E433" s="93"/>
      <c r="F433" s="294">
        <f>ROUND(D433*E433,2)</f>
        <v>0</v>
      </c>
    </row>
    <row r="434" spans="1:6" ht="15">
      <c r="A434" s="165"/>
      <c r="B434" s="94" t="s">
        <v>90</v>
      </c>
      <c r="C434" s="90"/>
      <c r="D434" s="91"/>
      <c r="E434" s="86"/>
      <c r="F434" s="291"/>
    </row>
    <row r="435" spans="1:6" ht="45">
      <c r="A435" s="161" t="s">
        <v>151</v>
      </c>
      <c r="B435" s="92" t="s">
        <v>124</v>
      </c>
      <c r="C435" s="82" t="s">
        <v>265</v>
      </c>
      <c r="D435" s="83">
        <v>8.5</v>
      </c>
      <c r="E435" s="93"/>
      <c r="F435" s="294">
        <f>ROUND(D435*E435,2)</f>
        <v>0</v>
      </c>
    </row>
    <row r="436" spans="1:6" ht="15">
      <c r="A436" s="165"/>
      <c r="B436" s="94" t="s">
        <v>152</v>
      </c>
      <c r="C436" s="90"/>
      <c r="D436" s="91"/>
      <c r="E436" s="86"/>
      <c r="F436" s="291"/>
    </row>
    <row r="437" spans="1:6" ht="30">
      <c r="A437" s="161" t="s">
        <v>153</v>
      </c>
      <c r="B437" s="92" t="s">
        <v>98</v>
      </c>
      <c r="C437" s="82" t="s">
        <v>99</v>
      </c>
      <c r="D437" s="83">
        <v>1</v>
      </c>
      <c r="E437" s="93"/>
      <c r="F437" s="294">
        <f>ROUND(D437*E437,2)</f>
        <v>0</v>
      </c>
    </row>
    <row r="438" spans="1:6" ht="15">
      <c r="A438" s="165"/>
      <c r="B438" s="94" t="s">
        <v>100</v>
      </c>
      <c r="C438" s="90"/>
      <c r="D438" s="91"/>
      <c r="E438" s="86"/>
      <c r="F438" s="291"/>
    </row>
    <row r="439" spans="1:6" ht="15">
      <c r="A439" s="205"/>
      <c r="B439" s="96"/>
      <c r="C439" s="106"/>
      <c r="D439" s="107"/>
      <c r="E439" s="79"/>
      <c r="F439" s="290"/>
    </row>
    <row r="440" spans="1:6" ht="15">
      <c r="A440" s="233" t="s">
        <v>0</v>
      </c>
      <c r="B440" s="195" t="str">
        <f>B415&amp;  " UKUPNO:"</f>
        <v>Zemljani radovi UKUPNO:</v>
      </c>
      <c r="C440" s="194"/>
      <c r="D440" s="186"/>
      <c r="E440" s="318"/>
      <c r="F440" s="286">
        <f>ROUND(SUM(F417:F437),2)</f>
        <v>0</v>
      </c>
    </row>
    <row r="441" spans="1:6" ht="15">
      <c r="A441" s="232"/>
      <c r="B441" s="63"/>
      <c r="C441" s="63"/>
      <c r="D441" s="63"/>
      <c r="E441" s="253"/>
      <c r="F441" s="263"/>
    </row>
    <row r="442" spans="1:6" ht="15">
      <c r="A442" s="233" t="s">
        <v>35</v>
      </c>
      <c r="B442" s="193" t="s">
        <v>126</v>
      </c>
      <c r="C442" s="194"/>
      <c r="D442" s="186"/>
      <c r="E442" s="318"/>
      <c r="F442" s="286"/>
    </row>
    <row r="443" spans="1:6" ht="15">
      <c r="A443" s="229"/>
      <c r="B443" s="80"/>
      <c r="C443" s="79"/>
      <c r="D443" s="79"/>
      <c r="E443" s="79"/>
      <c r="F443" s="290"/>
    </row>
    <row r="444" spans="1:6" ht="15">
      <c r="A444" s="205" t="s">
        <v>38</v>
      </c>
      <c r="B444" s="96" t="s">
        <v>127</v>
      </c>
      <c r="C444" s="106"/>
      <c r="D444" s="107"/>
      <c r="E444" s="56"/>
      <c r="F444" s="262" t="str">
        <f>IF(N(E444),ROUND(E444*D444,2),"")</f>
        <v/>
      </c>
    </row>
    <row r="445" spans="1:6" ht="75">
      <c r="A445" s="161" t="s">
        <v>39</v>
      </c>
      <c r="B445" s="100" t="s">
        <v>128</v>
      </c>
      <c r="C445" s="82" t="s">
        <v>265</v>
      </c>
      <c r="D445" s="83">
        <v>2.5</v>
      </c>
      <c r="E445" s="93"/>
      <c r="F445" s="294">
        <f>ROUND(D445*E445,2)</f>
        <v>0</v>
      </c>
    </row>
    <row r="446" spans="1:6" ht="15">
      <c r="A446" s="230"/>
      <c r="B446" s="94" t="s">
        <v>129</v>
      </c>
      <c r="C446" s="86"/>
      <c r="D446" s="86"/>
      <c r="E446" s="86"/>
      <c r="F446" s="291"/>
    </row>
    <row r="447" spans="1:6" ht="15">
      <c r="A447" s="229"/>
      <c r="B447" s="80"/>
      <c r="C447" s="79"/>
      <c r="D447" s="79"/>
      <c r="E447" s="79"/>
      <c r="F447" s="290"/>
    </row>
    <row r="448" spans="1:6" ht="15">
      <c r="A448" s="233" t="s">
        <v>35</v>
      </c>
      <c r="B448" s="195" t="str">
        <f>B442&amp;  " UKUPNO:"</f>
        <v>Betonski radovi UKUPNO:</v>
      </c>
      <c r="C448" s="194"/>
      <c r="D448" s="186"/>
      <c r="E448" s="318"/>
      <c r="F448" s="286">
        <f>SUM(F444:F446)</f>
        <v>0</v>
      </c>
    </row>
    <row r="449" spans="1:6" ht="15">
      <c r="A449" s="232"/>
      <c r="B449" s="63"/>
      <c r="C449" s="63"/>
      <c r="D449" s="63"/>
      <c r="E449" s="253"/>
      <c r="F449" s="263"/>
    </row>
    <row r="450" spans="1:6" ht="15">
      <c r="A450" s="234"/>
      <c r="B450" s="195" t="str">
        <f>"REKAPITULACIJA "</f>
        <v xml:space="preserve">REKAPITULACIJA </v>
      </c>
      <c r="C450" s="198"/>
      <c r="D450" s="199"/>
      <c r="E450" s="321"/>
      <c r="F450" s="297"/>
    </row>
    <row r="451" spans="1:6" ht="15">
      <c r="A451" s="229" t="s">
        <v>0</v>
      </c>
      <c r="B451" s="27" t="str">
        <f>B415</f>
        <v>Zemljani radovi</v>
      </c>
      <c r="C451" s="28"/>
      <c r="D451" s="29"/>
      <c r="E451" s="29"/>
      <c r="F451" s="298">
        <f>F440</f>
        <v>0</v>
      </c>
    </row>
    <row r="452" spans="1:6" ht="15">
      <c r="A452" s="229" t="s">
        <v>35</v>
      </c>
      <c r="B452" s="27" t="str">
        <f>B442</f>
        <v>Betonski radovi</v>
      </c>
      <c r="C452" s="28"/>
      <c r="D452" s="29"/>
      <c r="E452" s="29"/>
      <c r="F452" s="298">
        <f>F448</f>
        <v>0</v>
      </c>
    </row>
    <row r="453" spans="1:6" ht="30">
      <c r="A453" s="235" t="s">
        <v>275</v>
      </c>
      <c r="B453" s="202" t="str">
        <f>"A1 km 461+400 L/S bankina                                                                             UKUPNO:"</f>
        <v>A1 km 461+400 L/S bankina                                                                             UKUPNO:</v>
      </c>
      <c r="C453" s="200"/>
      <c r="D453" s="201"/>
      <c r="E453" s="327"/>
      <c r="F453" s="305">
        <f>SUM(F451:F452)</f>
        <v>0</v>
      </c>
    </row>
    <row r="454" spans="1:6" ht="15">
      <c r="A454" s="129"/>
      <c r="B454" s="31"/>
      <c r="C454" s="32"/>
      <c r="D454" s="30"/>
      <c r="E454" s="29"/>
      <c r="F454" s="298"/>
    </row>
    <row r="455" spans="1:6" ht="15">
      <c r="A455" s="237" t="s">
        <v>276</v>
      </c>
      <c r="B455" s="238" t="s">
        <v>297</v>
      </c>
      <c r="C455" s="239"/>
      <c r="D455" s="239"/>
      <c r="E455" s="258"/>
      <c r="F455" s="272"/>
    </row>
    <row r="456" spans="1:6" ht="15">
      <c r="A456" s="174"/>
      <c r="B456" s="174"/>
      <c r="C456" s="174"/>
      <c r="D456" s="174"/>
      <c r="E456" s="256"/>
      <c r="F456" s="268"/>
    </row>
    <row r="457" spans="1:6" ht="15">
      <c r="A457" s="183" t="s">
        <v>0</v>
      </c>
      <c r="B457" s="184" t="s">
        <v>36</v>
      </c>
      <c r="C457" s="185"/>
      <c r="D457" s="186"/>
      <c r="E457" s="318"/>
      <c r="F457" s="286"/>
    </row>
    <row r="458" spans="1:6" ht="15">
      <c r="A458" s="219"/>
      <c r="B458" s="115"/>
      <c r="C458" s="116"/>
      <c r="D458" s="116"/>
      <c r="E458" s="116"/>
      <c r="F458" s="304"/>
    </row>
    <row r="459" spans="1:6" ht="15">
      <c r="A459" s="240" t="s">
        <v>1</v>
      </c>
      <c r="B459" s="122" t="s">
        <v>227</v>
      </c>
      <c r="C459" s="133"/>
      <c r="D459" s="107"/>
      <c r="E459" s="56"/>
      <c r="F459" s="262" t="str">
        <f>IF(N(E459),ROUND(E459*D459,2),"")</f>
        <v/>
      </c>
    </row>
    <row r="460" spans="1:6" ht="45">
      <c r="A460" s="220" t="s">
        <v>29</v>
      </c>
      <c r="B460" s="117" t="s">
        <v>228</v>
      </c>
      <c r="C460" s="65" t="s">
        <v>265</v>
      </c>
      <c r="D460" s="83">
        <v>0.8</v>
      </c>
      <c r="E460" s="84"/>
      <c r="F460" s="269">
        <f>ROUND(D460*E460,2)</f>
        <v>0</v>
      </c>
    </row>
    <row r="461" spans="1:6" ht="15">
      <c r="A461" s="241"/>
      <c r="B461" s="134" t="s">
        <v>229</v>
      </c>
      <c r="C461" s="135"/>
      <c r="D461" s="135"/>
      <c r="E461" s="135"/>
      <c r="F461" s="307"/>
    </row>
    <row r="462" spans="1:6" ht="17.25">
      <c r="A462" s="242" t="s">
        <v>230</v>
      </c>
      <c r="B462" s="136" t="s">
        <v>231</v>
      </c>
      <c r="C462" s="65" t="s">
        <v>265</v>
      </c>
      <c r="D462" s="83">
        <v>0.8</v>
      </c>
      <c r="E462" s="137"/>
      <c r="F462" s="308">
        <f>ROUND(D462*E462,2)</f>
        <v>0</v>
      </c>
    </row>
    <row r="463" spans="1:6" ht="15">
      <c r="A463" s="241"/>
      <c r="B463" s="134" t="s">
        <v>232</v>
      </c>
      <c r="C463" s="135"/>
      <c r="D463" s="135"/>
      <c r="E463" s="135"/>
      <c r="F463" s="307"/>
    </row>
    <row r="464" spans="1:6" ht="45">
      <c r="A464" s="220" t="s">
        <v>107</v>
      </c>
      <c r="B464" s="136" t="s">
        <v>233</v>
      </c>
      <c r="C464" s="137" t="s">
        <v>8</v>
      </c>
      <c r="D464" s="137">
        <v>12</v>
      </c>
      <c r="E464" s="137"/>
      <c r="F464" s="308">
        <f>ROUND(D464*E464,2)</f>
        <v>0</v>
      </c>
    </row>
    <row r="465" spans="1:6" ht="15">
      <c r="A465" s="241"/>
      <c r="B465" s="134" t="s">
        <v>234</v>
      </c>
      <c r="C465" s="135"/>
      <c r="D465" s="135"/>
      <c r="E465" s="135"/>
      <c r="F465" s="307"/>
    </row>
    <row r="466" spans="1:6" ht="30">
      <c r="A466" s="240" t="s">
        <v>111</v>
      </c>
      <c r="B466" s="138" t="s">
        <v>235</v>
      </c>
      <c r="C466" s="133"/>
      <c r="D466" s="107"/>
      <c r="E466" s="329"/>
      <c r="F466" s="309"/>
    </row>
    <row r="467" spans="1:6" ht="60">
      <c r="A467" s="220" t="s">
        <v>114</v>
      </c>
      <c r="B467" s="136" t="s">
        <v>236</v>
      </c>
      <c r="C467" s="65" t="s">
        <v>265</v>
      </c>
      <c r="D467" s="83">
        <v>1.5</v>
      </c>
      <c r="E467" s="137"/>
      <c r="F467" s="308">
        <f>ROUND(D467*E467,2)</f>
        <v>0</v>
      </c>
    </row>
    <row r="468" spans="1:6" ht="15">
      <c r="A468" s="241"/>
      <c r="B468" s="134" t="s">
        <v>237</v>
      </c>
      <c r="C468" s="135"/>
      <c r="D468" s="135"/>
      <c r="E468" s="135"/>
      <c r="F468" s="307"/>
    </row>
    <row r="469" spans="1:6" ht="15">
      <c r="A469" s="219"/>
      <c r="B469" s="115"/>
      <c r="C469" s="116"/>
      <c r="D469" s="116"/>
      <c r="E469" s="116"/>
      <c r="F469" s="304"/>
    </row>
    <row r="470" spans="1:6" ht="15">
      <c r="A470" s="183" t="s">
        <v>0</v>
      </c>
      <c r="B470" s="236" t="str">
        <f>B457&amp;  " UKUPNO:"</f>
        <v>Zemljani radovi UKUPNO:</v>
      </c>
      <c r="C470" s="185"/>
      <c r="D470" s="186"/>
      <c r="E470" s="318"/>
      <c r="F470" s="286">
        <f>SUM(F459:F468)</f>
        <v>0</v>
      </c>
    </row>
    <row r="471" spans="1:6" ht="15">
      <c r="A471" s="149"/>
      <c r="B471" s="63"/>
      <c r="C471" s="63"/>
      <c r="D471" s="63"/>
      <c r="E471" s="253"/>
      <c r="F471" s="263"/>
    </row>
    <row r="472" spans="1:6" ht="15">
      <c r="A472" s="183" t="s">
        <v>35</v>
      </c>
      <c r="B472" s="184" t="s">
        <v>126</v>
      </c>
      <c r="C472" s="185"/>
      <c r="D472" s="186"/>
      <c r="E472" s="318"/>
      <c r="F472" s="286"/>
    </row>
    <row r="473" spans="1:6" ht="15">
      <c r="A473" s="219"/>
      <c r="B473" s="115"/>
      <c r="C473" s="116"/>
      <c r="D473" s="116"/>
      <c r="E473" s="116"/>
      <c r="F473" s="304"/>
    </row>
    <row r="474" spans="1:6" ht="15">
      <c r="A474" s="240" t="s">
        <v>38</v>
      </c>
      <c r="B474" s="138" t="s">
        <v>238</v>
      </c>
      <c r="C474" s="133"/>
      <c r="D474" s="107"/>
      <c r="E474" s="56"/>
      <c r="F474" s="262" t="str">
        <f>IF(N(E474),ROUND(E474*D474,2),"")</f>
        <v/>
      </c>
    </row>
    <row r="475" spans="1:6" ht="75">
      <c r="A475" s="220" t="s">
        <v>39</v>
      </c>
      <c r="B475" s="69" t="s">
        <v>239</v>
      </c>
      <c r="C475" s="65" t="s">
        <v>265</v>
      </c>
      <c r="D475" s="83">
        <v>0.5</v>
      </c>
      <c r="E475" s="137"/>
      <c r="F475" s="308">
        <f>ROUND(D475*E475,2)</f>
        <v>0</v>
      </c>
    </row>
    <row r="476" spans="1:6" ht="15">
      <c r="A476" s="241"/>
      <c r="B476" s="134" t="s">
        <v>129</v>
      </c>
      <c r="C476" s="135"/>
      <c r="D476" s="135"/>
      <c r="E476" s="135"/>
      <c r="F476" s="307"/>
    </row>
    <row r="477" spans="1:6" ht="15">
      <c r="A477" s="219"/>
      <c r="B477" s="115"/>
      <c r="C477" s="116"/>
      <c r="D477" s="116"/>
      <c r="E477" s="116"/>
      <c r="F477" s="304"/>
    </row>
    <row r="478" spans="1:6" ht="15">
      <c r="A478" s="183" t="s">
        <v>35</v>
      </c>
      <c r="B478" s="236" t="str">
        <f>B472&amp;  " UKUPNO:"</f>
        <v>Betonski radovi UKUPNO:</v>
      </c>
      <c r="C478" s="185"/>
      <c r="D478" s="186"/>
      <c r="E478" s="318"/>
      <c r="F478" s="286">
        <f>SUM(F475:F476)</f>
        <v>0</v>
      </c>
    </row>
    <row r="479" spans="1:6" ht="15">
      <c r="A479" s="149"/>
      <c r="B479" s="63"/>
      <c r="C479" s="63"/>
      <c r="D479" s="63"/>
      <c r="E479" s="253"/>
      <c r="F479" s="263"/>
    </row>
    <row r="480" spans="1:6" ht="15">
      <c r="A480" s="207"/>
      <c r="B480" s="236" t="str">
        <f>"REKAPITULACIJA "</f>
        <v xml:space="preserve">REKAPITULACIJA </v>
      </c>
      <c r="C480" s="245"/>
      <c r="D480" s="199"/>
      <c r="E480" s="321"/>
      <c r="F480" s="297"/>
    </row>
    <row r="481" spans="1:6" ht="15">
      <c r="A481" s="243" t="s">
        <v>0</v>
      </c>
      <c r="B481" s="39" t="str">
        <f>B457</f>
        <v>Zemljani radovi</v>
      </c>
      <c r="C481" s="40"/>
      <c r="D481" s="41"/>
      <c r="E481" s="41"/>
      <c r="F481" s="310">
        <f>F470</f>
        <v>0</v>
      </c>
    </row>
    <row r="482" spans="1:6" ht="15">
      <c r="A482" s="243" t="s">
        <v>35</v>
      </c>
      <c r="B482" s="39" t="str">
        <f>B472</f>
        <v>Betonski radovi</v>
      </c>
      <c r="C482" s="40"/>
      <c r="D482" s="41"/>
      <c r="E482" s="41"/>
      <c r="F482" s="310">
        <f>F478</f>
        <v>0</v>
      </c>
    </row>
    <row r="483" spans="1:6" ht="30">
      <c r="A483" s="246" t="s">
        <v>276</v>
      </c>
      <c r="B483" s="238" t="str">
        <f>"A1 km 460+979, bankina                                                                                UKUPNO:"</f>
        <v>A1 km 460+979, bankina                                                                                UKUPNO:</v>
      </c>
      <c r="C483" s="247"/>
      <c r="D483" s="201"/>
      <c r="E483" s="327"/>
      <c r="F483" s="305">
        <f>SUM(F481:F482)</f>
        <v>0</v>
      </c>
    </row>
    <row r="484" spans="1:6" ht="15">
      <c r="A484" s="39"/>
      <c r="B484" s="43"/>
      <c r="C484" s="44"/>
      <c r="D484" s="42"/>
      <c r="E484" s="41"/>
      <c r="F484" s="310"/>
    </row>
    <row r="485" spans="1:6" ht="15">
      <c r="A485" s="237" t="s">
        <v>277</v>
      </c>
      <c r="B485" s="238" t="s">
        <v>278</v>
      </c>
      <c r="C485" s="239"/>
      <c r="D485" s="239"/>
      <c r="E485" s="258"/>
      <c r="F485" s="272"/>
    </row>
    <row r="486" spans="1:6" ht="15">
      <c r="A486" s="130"/>
      <c r="B486" s="131"/>
      <c r="C486" s="132"/>
      <c r="D486" s="116"/>
      <c r="E486" s="132"/>
      <c r="F486" s="311"/>
    </row>
    <row r="487" spans="1:6" ht="15">
      <c r="A487" s="183" t="s">
        <v>0</v>
      </c>
      <c r="B487" s="184" t="s">
        <v>36</v>
      </c>
      <c r="C487" s="185"/>
      <c r="D487" s="186"/>
      <c r="E487" s="318"/>
      <c r="F487" s="286"/>
    </row>
    <row r="488" spans="1:6" ht="15">
      <c r="A488" s="219"/>
      <c r="B488" s="115"/>
      <c r="C488" s="116"/>
      <c r="D488" s="116"/>
      <c r="E488" s="116"/>
      <c r="F488" s="304"/>
    </row>
    <row r="489" spans="1:6" ht="15">
      <c r="A489" s="240" t="s">
        <v>1</v>
      </c>
      <c r="B489" s="122" t="s">
        <v>227</v>
      </c>
      <c r="C489" s="133"/>
      <c r="D489" s="107"/>
      <c r="E489" s="56"/>
      <c r="F489" s="262" t="str">
        <f>IF(N(E489),ROUND(E489*D489,2),"")</f>
        <v/>
      </c>
    </row>
    <row r="490" spans="1:6" ht="45">
      <c r="A490" s="220" t="s">
        <v>29</v>
      </c>
      <c r="B490" s="117" t="s">
        <v>240</v>
      </c>
      <c r="C490" s="65" t="s">
        <v>265</v>
      </c>
      <c r="D490" s="83">
        <v>0.8</v>
      </c>
      <c r="E490" s="84"/>
      <c r="F490" s="269">
        <f>ROUND(D490*E490,2)</f>
        <v>0</v>
      </c>
    </row>
    <row r="491" spans="1:6" ht="15">
      <c r="A491" s="241"/>
      <c r="B491" s="134" t="s">
        <v>229</v>
      </c>
      <c r="C491" s="135"/>
      <c r="D491" s="135"/>
      <c r="E491" s="135"/>
      <c r="F491" s="307"/>
    </row>
    <row r="492" spans="1:6" ht="17.25">
      <c r="A492" s="242" t="s">
        <v>230</v>
      </c>
      <c r="B492" s="136" t="s">
        <v>231</v>
      </c>
      <c r="C492" s="65" t="s">
        <v>265</v>
      </c>
      <c r="D492" s="83">
        <v>0.8</v>
      </c>
      <c r="E492" s="137"/>
      <c r="F492" s="308">
        <f>ROUND(D492*E492,2)</f>
        <v>0</v>
      </c>
    </row>
    <row r="493" spans="1:6" ht="15">
      <c r="A493" s="241"/>
      <c r="B493" s="134" t="s">
        <v>232</v>
      </c>
      <c r="C493" s="135"/>
      <c r="D493" s="135"/>
      <c r="E493" s="135"/>
      <c r="F493" s="307"/>
    </row>
    <row r="494" spans="1:6" ht="45">
      <c r="A494" s="220" t="s">
        <v>107</v>
      </c>
      <c r="B494" s="136" t="s">
        <v>241</v>
      </c>
      <c r="C494" s="137" t="s">
        <v>8</v>
      </c>
      <c r="D494" s="137">
        <v>12</v>
      </c>
      <c r="E494" s="137"/>
      <c r="F494" s="308">
        <f>ROUND(D494*E494,2)</f>
        <v>0</v>
      </c>
    </row>
    <row r="495" spans="1:6" ht="15">
      <c r="A495" s="241"/>
      <c r="B495" s="134" t="s">
        <v>234</v>
      </c>
      <c r="C495" s="135"/>
      <c r="D495" s="135"/>
      <c r="E495" s="135"/>
      <c r="F495" s="307"/>
    </row>
    <row r="496" spans="1:6" ht="15">
      <c r="A496" s="240" t="s">
        <v>111</v>
      </c>
      <c r="B496" s="138" t="s">
        <v>242</v>
      </c>
      <c r="C496" s="133"/>
      <c r="D496" s="107"/>
      <c r="E496" s="329"/>
      <c r="F496" s="309"/>
    </row>
    <row r="497" spans="1:6" ht="60">
      <c r="A497" s="220" t="s">
        <v>114</v>
      </c>
      <c r="B497" s="136" t="s">
        <v>243</v>
      </c>
      <c r="C497" s="65" t="s">
        <v>265</v>
      </c>
      <c r="D497" s="83">
        <v>1.5</v>
      </c>
      <c r="E497" s="137"/>
      <c r="F497" s="308">
        <f>ROUND(D497*E497,2)</f>
        <v>0</v>
      </c>
    </row>
    <row r="498" spans="1:6" ht="15">
      <c r="A498" s="241"/>
      <c r="B498" s="134" t="s">
        <v>237</v>
      </c>
      <c r="C498" s="135"/>
      <c r="D498" s="135"/>
      <c r="E498" s="135"/>
      <c r="F498" s="307"/>
    </row>
    <row r="499" spans="1:6" ht="15">
      <c r="A499" s="219"/>
      <c r="B499" s="115"/>
      <c r="C499" s="116"/>
      <c r="D499" s="116"/>
      <c r="E499" s="116"/>
      <c r="F499" s="304"/>
    </row>
    <row r="500" spans="1:6" ht="15">
      <c r="A500" s="183" t="s">
        <v>0</v>
      </c>
      <c r="B500" s="236" t="str">
        <f>B487&amp;  " UKUPNO:"</f>
        <v>Zemljani radovi UKUPNO:</v>
      </c>
      <c r="C500" s="185"/>
      <c r="D500" s="186"/>
      <c r="E500" s="318"/>
      <c r="F500" s="286">
        <f>SUM(F490:F497)</f>
        <v>0</v>
      </c>
    </row>
    <row r="501" spans="1:6" ht="15">
      <c r="A501" s="149"/>
      <c r="B501" s="63"/>
      <c r="C501" s="63"/>
      <c r="D501" s="63"/>
      <c r="E501" s="253"/>
      <c r="F501" s="263"/>
    </row>
    <row r="502" spans="1:6" ht="15">
      <c r="A502" s="183" t="s">
        <v>35</v>
      </c>
      <c r="B502" s="184" t="s">
        <v>126</v>
      </c>
      <c r="C502" s="185"/>
      <c r="D502" s="186"/>
      <c r="E502" s="318"/>
      <c r="F502" s="286"/>
    </row>
    <row r="503" spans="1:6" ht="15">
      <c r="A503" s="219"/>
      <c r="B503" s="115"/>
      <c r="C503" s="116"/>
      <c r="D503" s="116"/>
      <c r="E503" s="116"/>
      <c r="F503" s="304"/>
    </row>
    <row r="504" spans="1:6" ht="15">
      <c r="A504" s="240" t="s">
        <v>38</v>
      </c>
      <c r="B504" s="138" t="s">
        <v>238</v>
      </c>
      <c r="C504" s="133"/>
      <c r="D504" s="107"/>
      <c r="E504" s="56"/>
      <c r="F504" s="262" t="str">
        <f>IF(N(E504),ROUND(E504*D504,2),"")</f>
        <v/>
      </c>
    </row>
    <row r="505" spans="1:6" ht="75">
      <c r="A505" s="220" t="s">
        <v>39</v>
      </c>
      <c r="B505" s="69" t="s">
        <v>239</v>
      </c>
      <c r="C505" s="65" t="s">
        <v>265</v>
      </c>
      <c r="D505" s="83">
        <v>0.5</v>
      </c>
      <c r="E505" s="137"/>
      <c r="F505" s="308">
        <f>ROUND(D505*E505,2)</f>
        <v>0</v>
      </c>
    </row>
    <row r="506" spans="1:6" ht="15">
      <c r="A506" s="241"/>
      <c r="B506" s="134" t="s">
        <v>129</v>
      </c>
      <c r="C506" s="135"/>
      <c r="D506" s="135"/>
      <c r="E506" s="135"/>
      <c r="F506" s="307"/>
    </row>
    <row r="507" spans="1:6" ht="15">
      <c r="A507" s="219"/>
      <c r="B507" s="115"/>
      <c r="C507" s="116"/>
      <c r="D507" s="116"/>
      <c r="E507" s="116"/>
      <c r="F507" s="304"/>
    </row>
    <row r="508" spans="1:6" ht="15">
      <c r="A508" s="183" t="s">
        <v>35</v>
      </c>
      <c r="B508" s="236" t="str">
        <f>B502&amp;  " UKUPNO:"</f>
        <v>Betonski radovi UKUPNO:</v>
      </c>
      <c r="C508" s="185"/>
      <c r="D508" s="186"/>
      <c r="E508" s="318"/>
      <c r="F508" s="286">
        <f>F505</f>
        <v>0</v>
      </c>
    </row>
    <row r="509" spans="1:6" ht="15">
      <c r="A509" s="149"/>
      <c r="B509" s="63"/>
      <c r="C509" s="63"/>
      <c r="D509" s="63"/>
      <c r="E509" s="253"/>
      <c r="F509" s="263"/>
    </row>
    <row r="510" spans="1:6" ht="15">
      <c r="A510" s="207"/>
      <c r="B510" s="236" t="str">
        <f>"REKAPITULACIJA "</f>
        <v xml:space="preserve">REKAPITULACIJA </v>
      </c>
      <c r="C510" s="245"/>
      <c r="D510" s="199"/>
      <c r="E510" s="321"/>
      <c r="F510" s="297"/>
    </row>
    <row r="511" spans="1:6" ht="15">
      <c r="A511" s="243" t="s">
        <v>0</v>
      </c>
      <c r="B511" s="39" t="str">
        <f>B487</f>
        <v>Zemljani radovi</v>
      </c>
      <c r="C511" s="40"/>
      <c r="D511" s="41"/>
      <c r="E511" s="41"/>
      <c r="F511" s="310">
        <f>F500</f>
        <v>0</v>
      </c>
    </row>
    <row r="512" spans="1:6" ht="15">
      <c r="A512" s="243" t="s">
        <v>35</v>
      </c>
      <c r="B512" s="39" t="str">
        <f>B502</f>
        <v>Betonski radovi</v>
      </c>
      <c r="C512" s="40"/>
      <c r="D512" s="41"/>
      <c r="E512" s="41"/>
      <c r="F512" s="310">
        <f>F508</f>
        <v>0</v>
      </c>
    </row>
    <row r="513" spans="1:6" ht="30">
      <c r="A513" s="246" t="s">
        <v>277</v>
      </c>
      <c r="B513" s="238" t="str">
        <f>"A1 km 460+750 L/S, bankina                                                                   UKUPNO:"</f>
        <v>A1 km 460+750 L/S, bankina                                                                   UKUPNO:</v>
      </c>
      <c r="C513" s="247"/>
      <c r="D513" s="201"/>
      <c r="E513" s="327"/>
      <c r="F513" s="305">
        <f>SUM(F511:F512)</f>
        <v>0</v>
      </c>
    </row>
    <row r="514" spans="1:6" ht="15">
      <c r="A514" s="248"/>
      <c r="B514" s="43"/>
      <c r="C514" s="44"/>
      <c r="D514" s="42"/>
      <c r="E514" s="41"/>
      <c r="F514" s="310"/>
    </row>
    <row r="515" spans="1:6" ht="15">
      <c r="A515" s="203" t="s">
        <v>280</v>
      </c>
      <c r="B515" s="202" t="s">
        <v>279</v>
      </c>
      <c r="C515" s="204"/>
      <c r="D515" s="204"/>
      <c r="E515" s="258"/>
      <c r="F515" s="272"/>
    </row>
    <row r="516" spans="1:6" ht="15">
      <c r="A516" s="76"/>
      <c r="B516" s="77"/>
      <c r="C516" s="78"/>
      <c r="D516" s="79"/>
      <c r="E516" s="78"/>
      <c r="F516" s="299"/>
    </row>
    <row r="517" spans="1:6" ht="15">
      <c r="A517" s="183" t="s">
        <v>0</v>
      </c>
      <c r="B517" s="193" t="s">
        <v>36</v>
      </c>
      <c r="C517" s="194"/>
      <c r="D517" s="186"/>
      <c r="E517" s="318"/>
      <c r="F517" s="286"/>
    </row>
    <row r="518" spans="1:6" ht="15">
      <c r="A518" s="160"/>
      <c r="B518" s="80"/>
      <c r="C518" s="79"/>
      <c r="D518" s="79"/>
      <c r="E518" s="79"/>
      <c r="F518" s="290"/>
    </row>
    <row r="519" spans="1:6" ht="15">
      <c r="A519" s="161" t="s">
        <v>1</v>
      </c>
      <c r="B519" s="92" t="s">
        <v>63</v>
      </c>
      <c r="C519" s="82"/>
      <c r="D519" s="83"/>
      <c r="E519" s="87"/>
      <c r="F519" s="292"/>
    </row>
    <row r="520" spans="1:6" ht="15">
      <c r="A520" s="165"/>
      <c r="B520" s="94" t="s">
        <v>60</v>
      </c>
      <c r="C520" s="90"/>
      <c r="D520" s="91"/>
      <c r="E520" s="322"/>
      <c r="F520" s="296"/>
    </row>
    <row r="521" spans="1:6" ht="90">
      <c r="A521" s="161" t="s">
        <v>29</v>
      </c>
      <c r="B521" s="92" t="s">
        <v>244</v>
      </c>
      <c r="C521" s="82" t="s">
        <v>265</v>
      </c>
      <c r="D521" s="83">
        <v>5</v>
      </c>
      <c r="E521" s="93"/>
      <c r="F521" s="294">
        <f>ROUND(D521*E521,2)</f>
        <v>0</v>
      </c>
    </row>
    <row r="522" spans="1:6" ht="15">
      <c r="A522" s="162"/>
      <c r="B522" s="94" t="s">
        <v>110</v>
      </c>
      <c r="C522" s="86"/>
      <c r="D522" s="86"/>
      <c r="E522" s="86"/>
      <c r="F522" s="291"/>
    </row>
    <row r="523" spans="1:6" ht="15">
      <c r="A523" s="161" t="s">
        <v>107</v>
      </c>
      <c r="B523" s="92" t="s">
        <v>67</v>
      </c>
      <c r="C523" s="93"/>
      <c r="D523" s="93"/>
      <c r="E523" s="93"/>
      <c r="F523" s="294"/>
    </row>
    <row r="524" spans="1:6" ht="15">
      <c r="A524" s="165"/>
      <c r="B524" s="67" t="s">
        <v>113</v>
      </c>
      <c r="C524" s="90"/>
      <c r="D524" s="91"/>
      <c r="E524" s="86"/>
      <c r="F524" s="291"/>
    </row>
    <row r="525" spans="1:6" ht="15">
      <c r="A525" s="161" t="s">
        <v>108</v>
      </c>
      <c r="B525" s="92" t="s">
        <v>69</v>
      </c>
      <c r="C525" s="82" t="s">
        <v>8</v>
      </c>
      <c r="D525" s="83">
        <v>9</v>
      </c>
      <c r="E525" s="93"/>
      <c r="F525" s="294">
        <f>ROUND(D525*E525,2)</f>
        <v>0</v>
      </c>
    </row>
    <row r="526" spans="1:6" ht="15">
      <c r="A526" s="165"/>
      <c r="B526" s="94" t="s">
        <v>70</v>
      </c>
      <c r="C526" s="90"/>
      <c r="D526" s="91"/>
      <c r="E526" s="86"/>
      <c r="F526" s="291"/>
    </row>
    <row r="527" spans="1:6" ht="17.25">
      <c r="A527" s="161" t="s">
        <v>145</v>
      </c>
      <c r="B527" s="92" t="s">
        <v>72</v>
      </c>
      <c r="C527" s="82" t="s">
        <v>265</v>
      </c>
      <c r="D527" s="83">
        <v>0.7</v>
      </c>
      <c r="E527" s="93"/>
      <c r="F527" s="294">
        <f>ROUND(D527*E527,2)</f>
        <v>0</v>
      </c>
    </row>
    <row r="528" spans="1:6" ht="15">
      <c r="A528" s="165"/>
      <c r="B528" s="94" t="s">
        <v>73</v>
      </c>
      <c r="C528" s="90"/>
      <c r="D528" s="91"/>
      <c r="E528" s="86"/>
      <c r="F528" s="291"/>
    </row>
    <row r="529" spans="1:6" ht="15">
      <c r="A529" s="161" t="s">
        <v>146</v>
      </c>
      <c r="B529" s="92" t="s">
        <v>117</v>
      </c>
      <c r="C529" s="82" t="s">
        <v>8</v>
      </c>
      <c r="D529" s="83">
        <v>9</v>
      </c>
      <c r="E529" s="93"/>
      <c r="F529" s="294">
        <f>ROUND(D529*E529,2)</f>
        <v>0</v>
      </c>
    </row>
    <row r="530" spans="1:6" ht="15">
      <c r="A530" s="165"/>
      <c r="B530" s="94" t="s">
        <v>118</v>
      </c>
      <c r="C530" s="90"/>
      <c r="D530" s="91"/>
      <c r="E530" s="86"/>
      <c r="F530" s="291"/>
    </row>
    <row r="531" spans="1:6" ht="30">
      <c r="A531" s="161" t="s">
        <v>147</v>
      </c>
      <c r="B531" s="92" t="s">
        <v>81</v>
      </c>
      <c r="C531" s="82" t="s">
        <v>265</v>
      </c>
      <c r="D531" s="83">
        <v>0.7</v>
      </c>
      <c r="E531" s="93"/>
      <c r="F531" s="294">
        <f>ROUND(D531*E531,2)</f>
        <v>0</v>
      </c>
    </row>
    <row r="532" spans="1:6" ht="15">
      <c r="A532" s="165"/>
      <c r="B532" s="94" t="s">
        <v>73</v>
      </c>
      <c r="C532" s="90"/>
      <c r="D532" s="91"/>
      <c r="E532" s="86"/>
      <c r="F532" s="291"/>
    </row>
    <row r="533" spans="1:6" ht="15">
      <c r="A533" s="161" t="s">
        <v>148</v>
      </c>
      <c r="B533" s="92" t="s">
        <v>245</v>
      </c>
      <c r="C533" s="82" t="s">
        <v>54</v>
      </c>
      <c r="D533" s="83">
        <v>18</v>
      </c>
      <c r="E533" s="93"/>
      <c r="F533" s="294">
        <f>ROUND(D533*E533,2)</f>
        <v>0</v>
      </c>
    </row>
    <row r="534" spans="1:6" ht="15">
      <c r="A534" s="165"/>
      <c r="B534" s="94" t="s">
        <v>149</v>
      </c>
      <c r="C534" s="90"/>
      <c r="D534" s="91"/>
      <c r="E534" s="86"/>
      <c r="F534" s="291"/>
    </row>
    <row r="535" spans="1:6" ht="15">
      <c r="A535" s="161" t="s">
        <v>150</v>
      </c>
      <c r="B535" s="92" t="s">
        <v>89</v>
      </c>
      <c r="C535" s="82" t="s">
        <v>8</v>
      </c>
      <c r="D535" s="83">
        <v>18</v>
      </c>
      <c r="E535" s="93"/>
      <c r="F535" s="294">
        <f>ROUND(D535*E535,2)</f>
        <v>0</v>
      </c>
    </row>
    <row r="536" spans="1:6" ht="15">
      <c r="A536" s="165"/>
      <c r="B536" s="94" t="s">
        <v>90</v>
      </c>
      <c r="C536" s="90"/>
      <c r="D536" s="91"/>
      <c r="E536" s="86"/>
      <c r="F536" s="291"/>
    </row>
    <row r="537" spans="1:6" ht="45">
      <c r="A537" s="161" t="s">
        <v>151</v>
      </c>
      <c r="B537" s="92" t="s">
        <v>124</v>
      </c>
      <c r="C537" s="82" t="s">
        <v>265</v>
      </c>
      <c r="D537" s="83">
        <v>3</v>
      </c>
      <c r="E537" s="93"/>
      <c r="F537" s="294">
        <f>ROUND(D537*E537,2)</f>
        <v>0</v>
      </c>
    </row>
    <row r="538" spans="1:6" ht="15">
      <c r="A538" s="165"/>
      <c r="B538" s="94" t="s">
        <v>93</v>
      </c>
      <c r="C538" s="90"/>
      <c r="D538" s="91"/>
      <c r="E538" s="86"/>
      <c r="F538" s="291"/>
    </row>
    <row r="539" spans="1:6" ht="30">
      <c r="A539" s="161" t="s">
        <v>153</v>
      </c>
      <c r="B539" s="92" t="s">
        <v>98</v>
      </c>
      <c r="C539" s="82" t="s">
        <v>99</v>
      </c>
      <c r="D539" s="83">
        <v>1</v>
      </c>
      <c r="E539" s="93"/>
      <c r="F539" s="308">
        <f>ROUND(D539*E539,2)</f>
        <v>0</v>
      </c>
    </row>
    <row r="540" spans="1:6" ht="15">
      <c r="A540" s="206"/>
      <c r="B540" s="94" t="s">
        <v>100</v>
      </c>
      <c r="C540" s="108"/>
      <c r="D540" s="108"/>
      <c r="E540" s="86"/>
      <c r="F540" s="291"/>
    </row>
    <row r="541" spans="1:6" ht="15">
      <c r="A541" s="160"/>
      <c r="B541" s="80"/>
      <c r="C541" s="79"/>
      <c r="D541" s="79"/>
      <c r="E541" s="79"/>
      <c r="F541" s="290"/>
    </row>
    <row r="542" spans="1:6" ht="15">
      <c r="A542" s="183" t="s">
        <v>0</v>
      </c>
      <c r="B542" s="195" t="str">
        <f>B517&amp;  " UKUPNO:"</f>
        <v>Zemljani radovi UKUPNO:</v>
      </c>
      <c r="C542" s="194"/>
      <c r="D542" s="186"/>
      <c r="E542" s="318"/>
      <c r="F542" s="286">
        <f>ROUND(SUM(F519:F539),2)</f>
        <v>0</v>
      </c>
    </row>
    <row r="543" spans="1:6" ht="15">
      <c r="A543" s="149"/>
      <c r="B543" s="63"/>
      <c r="C543" s="63"/>
      <c r="D543" s="63"/>
      <c r="E543" s="253"/>
      <c r="F543" s="263"/>
    </row>
    <row r="544" spans="1:6" ht="15">
      <c r="A544" s="183" t="s">
        <v>35</v>
      </c>
      <c r="B544" s="193" t="s">
        <v>126</v>
      </c>
      <c r="C544" s="194"/>
      <c r="D544" s="186"/>
      <c r="E544" s="318"/>
      <c r="F544" s="286"/>
    </row>
    <row r="545" spans="1:6" ht="15">
      <c r="A545" s="160"/>
      <c r="B545" s="80"/>
      <c r="C545" s="79"/>
      <c r="D545" s="79"/>
      <c r="E545" s="79"/>
      <c r="F545" s="290"/>
    </row>
    <row r="546" spans="1:6" ht="15">
      <c r="A546" s="205" t="s">
        <v>38</v>
      </c>
      <c r="B546" s="96" t="s">
        <v>127</v>
      </c>
      <c r="C546" s="106"/>
      <c r="D546" s="107"/>
      <c r="E546" s="56"/>
      <c r="F546" s="262" t="str">
        <f>IF(N(E546),ROUND(E546*D546,2),"")</f>
        <v/>
      </c>
    </row>
    <row r="547" spans="1:6" ht="75">
      <c r="A547" s="161" t="s">
        <v>39</v>
      </c>
      <c r="B547" s="100" t="s">
        <v>128</v>
      </c>
      <c r="C547" s="82" t="s">
        <v>265</v>
      </c>
      <c r="D547" s="83">
        <v>1.5</v>
      </c>
      <c r="E547" s="93"/>
      <c r="F547" s="294">
        <f>ROUND(D547*E547,2)</f>
        <v>0</v>
      </c>
    </row>
    <row r="548" spans="1:6" ht="15">
      <c r="A548" s="162"/>
      <c r="B548" s="94" t="s">
        <v>129</v>
      </c>
      <c r="C548" s="86"/>
      <c r="D548" s="86"/>
      <c r="E548" s="86"/>
      <c r="F548" s="291"/>
    </row>
    <row r="549" spans="1:6" ht="15">
      <c r="A549" s="160"/>
      <c r="B549" s="80"/>
      <c r="C549" s="79"/>
      <c r="D549" s="79"/>
      <c r="E549" s="79"/>
      <c r="F549" s="290"/>
    </row>
    <row r="550" spans="1:6" ht="15">
      <c r="A550" s="183" t="s">
        <v>35</v>
      </c>
      <c r="B550" s="195" t="str">
        <f>B544&amp;  " UKUPNO:"</f>
        <v>Betonski radovi UKUPNO:</v>
      </c>
      <c r="C550" s="194"/>
      <c r="D550" s="186"/>
      <c r="E550" s="318"/>
      <c r="F550" s="286">
        <f>F547</f>
        <v>0</v>
      </c>
    </row>
    <row r="551" spans="1:6" ht="15">
      <c r="A551" s="149"/>
      <c r="B551" s="63"/>
      <c r="C551" s="63"/>
      <c r="D551" s="63"/>
      <c r="E551" s="253"/>
      <c r="F551" s="263"/>
    </row>
    <row r="552" spans="1:6" ht="15">
      <c r="A552" s="207"/>
      <c r="B552" s="197" t="str">
        <f>"REKAPITULACIJA "</f>
        <v xml:space="preserve">REKAPITULACIJA </v>
      </c>
      <c r="C552" s="198"/>
      <c r="D552" s="199"/>
      <c r="E552" s="321"/>
      <c r="F552" s="297"/>
    </row>
    <row r="553" spans="1:6" ht="15">
      <c r="A553" s="173" t="s">
        <v>0</v>
      </c>
      <c r="B553" s="27" t="str">
        <f>B517</f>
        <v>Zemljani radovi</v>
      </c>
      <c r="C553" s="28"/>
      <c r="D553" s="29"/>
      <c r="E553" s="29"/>
      <c r="F553" s="298">
        <f>F542</f>
        <v>0</v>
      </c>
    </row>
    <row r="554" spans="1:6" ht="15">
      <c r="A554" s="173" t="s">
        <v>35</v>
      </c>
      <c r="B554" s="27" t="str">
        <f>B544</f>
        <v>Betonski radovi</v>
      </c>
      <c r="C554" s="28"/>
      <c r="D554" s="29"/>
      <c r="E554" s="29"/>
      <c r="F554" s="298">
        <f>F550</f>
        <v>0</v>
      </c>
    </row>
    <row r="555" spans="1:6" ht="30">
      <c r="A555" s="218" t="s">
        <v>280</v>
      </c>
      <c r="B555" s="202" t="str">
        <f>" A1 km 457+000 D/S, bankina                                                                  UKUPNO:"</f>
        <v xml:space="preserve"> A1 km 457+000 D/S, bankina                                                                  UKUPNO:</v>
      </c>
      <c r="C555" s="200"/>
      <c r="D555" s="201"/>
      <c r="E555" s="327"/>
      <c r="F555" s="305">
        <f>SUM(F553:F554)</f>
        <v>0</v>
      </c>
    </row>
    <row r="556" spans="1:6" ht="15">
      <c r="A556" s="27"/>
      <c r="B556" s="31"/>
      <c r="C556" s="32"/>
      <c r="D556" s="30"/>
      <c r="E556" s="29"/>
      <c r="F556" s="298"/>
    </row>
    <row r="557" spans="1:6" ht="15">
      <c r="A557" s="237" t="s">
        <v>282</v>
      </c>
      <c r="B557" s="238" t="s">
        <v>281</v>
      </c>
      <c r="C557" s="239"/>
      <c r="D557" s="239"/>
      <c r="E557" s="258"/>
      <c r="F557" s="272"/>
    </row>
    <row r="558" spans="1:6" ht="15">
      <c r="A558" s="130"/>
      <c r="B558" s="131"/>
      <c r="C558" s="132"/>
      <c r="D558" s="116"/>
      <c r="E558" s="132"/>
      <c r="F558" s="311"/>
    </row>
    <row r="559" spans="1:6" ht="15">
      <c r="A559" s="183" t="s">
        <v>0</v>
      </c>
      <c r="B559" s="184" t="s">
        <v>36</v>
      </c>
      <c r="C559" s="185"/>
      <c r="D559" s="186"/>
      <c r="E559" s="318"/>
      <c r="F559" s="286"/>
    </row>
    <row r="560" spans="1:6" ht="15">
      <c r="A560" s="219"/>
      <c r="B560" s="115"/>
      <c r="C560" s="116"/>
      <c r="D560" s="116"/>
      <c r="E560" s="116"/>
      <c r="F560" s="304"/>
    </row>
    <row r="561" spans="1:6" ht="15">
      <c r="A561" s="240" t="s">
        <v>1</v>
      </c>
      <c r="B561" s="122" t="s">
        <v>246</v>
      </c>
      <c r="C561" s="133"/>
      <c r="D561" s="107"/>
      <c r="E561" s="56"/>
      <c r="F561" s="262" t="str">
        <f>IF(N(E561),ROUND(E561*D561,2),"")</f>
        <v/>
      </c>
    </row>
    <row r="562" spans="1:6" ht="45">
      <c r="A562" s="220" t="s">
        <v>29</v>
      </c>
      <c r="B562" s="117" t="s">
        <v>247</v>
      </c>
      <c r="C562" s="65" t="s">
        <v>265</v>
      </c>
      <c r="D562" s="83">
        <v>3</v>
      </c>
      <c r="E562" s="84"/>
      <c r="F562" s="269">
        <f>ROUND(D562*E562,2)</f>
        <v>0</v>
      </c>
    </row>
    <row r="563" spans="1:6" ht="15">
      <c r="A563" s="241"/>
      <c r="B563" s="134" t="s">
        <v>248</v>
      </c>
      <c r="C563" s="135"/>
      <c r="D563" s="135"/>
      <c r="E563" s="135"/>
      <c r="F563" s="307"/>
    </row>
    <row r="564" spans="1:6" ht="17.25">
      <c r="A564" s="242" t="s">
        <v>230</v>
      </c>
      <c r="B564" s="136" t="s">
        <v>231</v>
      </c>
      <c r="C564" s="65" t="s">
        <v>265</v>
      </c>
      <c r="D564" s="83">
        <v>3</v>
      </c>
      <c r="E564" s="137"/>
      <c r="F564" s="308">
        <f>ROUND(D564*E564,2)</f>
        <v>0</v>
      </c>
    </row>
    <row r="565" spans="1:6" ht="15">
      <c r="A565" s="241"/>
      <c r="B565" s="134" t="s">
        <v>232</v>
      </c>
      <c r="C565" s="135"/>
      <c r="D565" s="135"/>
      <c r="E565" s="135"/>
      <c r="F565" s="307"/>
    </row>
    <row r="566" spans="1:6" ht="45">
      <c r="A566" s="220" t="s">
        <v>107</v>
      </c>
      <c r="B566" s="136" t="s">
        <v>249</v>
      </c>
      <c r="C566" s="137" t="s">
        <v>8</v>
      </c>
      <c r="D566" s="137">
        <v>12</v>
      </c>
      <c r="E566" s="137"/>
      <c r="F566" s="308">
        <f>ROUND(D566*E566,2)</f>
        <v>0</v>
      </c>
    </row>
    <row r="567" spans="1:6" ht="15">
      <c r="A567" s="241"/>
      <c r="B567" s="134" t="s">
        <v>234</v>
      </c>
      <c r="C567" s="135"/>
      <c r="D567" s="135"/>
      <c r="E567" s="135"/>
      <c r="F567" s="307"/>
    </row>
    <row r="568" spans="1:6" ht="15">
      <c r="A568" s="240" t="s">
        <v>111</v>
      </c>
      <c r="B568" s="138" t="s">
        <v>242</v>
      </c>
      <c r="C568" s="133"/>
      <c r="D568" s="107"/>
      <c r="E568" s="329"/>
      <c r="F568" s="309"/>
    </row>
    <row r="569" spans="1:6" ht="60">
      <c r="A569" s="220" t="s">
        <v>114</v>
      </c>
      <c r="B569" s="136" t="s">
        <v>250</v>
      </c>
      <c r="C569" s="65" t="s">
        <v>265</v>
      </c>
      <c r="D569" s="83">
        <v>2.5</v>
      </c>
      <c r="E569" s="137"/>
      <c r="F569" s="294">
        <f>ROUND(D569*E569,2)</f>
        <v>0</v>
      </c>
    </row>
    <row r="570" spans="1:6" ht="15">
      <c r="A570" s="241"/>
      <c r="B570" s="134" t="s">
        <v>237</v>
      </c>
      <c r="C570" s="135"/>
      <c r="D570" s="135"/>
      <c r="E570" s="135"/>
      <c r="F570" s="307"/>
    </row>
    <row r="571" spans="1:6" ht="15">
      <c r="A571" s="219"/>
      <c r="B571" s="115"/>
      <c r="C571" s="116"/>
      <c r="D571" s="116"/>
      <c r="E571" s="116"/>
      <c r="F571" s="304"/>
    </row>
    <row r="572" spans="1:6" ht="15">
      <c r="A572" s="183" t="s">
        <v>0</v>
      </c>
      <c r="B572" s="236" t="str">
        <f>B559&amp;  " UKUPNO:"</f>
        <v>Zemljani radovi UKUPNO:</v>
      </c>
      <c r="C572" s="185"/>
      <c r="D572" s="186"/>
      <c r="E572" s="318"/>
      <c r="F572" s="286">
        <f>SUM(F562:F569)</f>
        <v>0</v>
      </c>
    </row>
    <row r="573" spans="1:6" ht="15">
      <c r="A573" s="149"/>
      <c r="B573" s="63"/>
      <c r="C573" s="63"/>
      <c r="D573" s="63"/>
      <c r="E573" s="253"/>
      <c r="F573" s="263"/>
    </row>
    <row r="574" spans="1:6" ht="15">
      <c r="A574" s="183" t="s">
        <v>35</v>
      </c>
      <c r="B574" s="184" t="s">
        <v>126</v>
      </c>
      <c r="C574" s="185"/>
      <c r="D574" s="186"/>
      <c r="E574" s="318"/>
      <c r="F574" s="286"/>
    </row>
    <row r="575" spans="1:6" ht="15">
      <c r="A575" s="219"/>
      <c r="B575" s="115"/>
      <c r="C575" s="116"/>
      <c r="D575" s="116"/>
      <c r="E575" s="116"/>
      <c r="F575" s="304"/>
    </row>
    <row r="576" spans="1:6" ht="15">
      <c r="A576" s="240" t="s">
        <v>38</v>
      </c>
      <c r="B576" s="138" t="s">
        <v>238</v>
      </c>
      <c r="C576" s="133"/>
      <c r="D576" s="107"/>
      <c r="E576" s="56"/>
      <c r="F576" s="262" t="str">
        <f>IF(N(E576),ROUND(E576*D576,2),"")</f>
        <v/>
      </c>
    </row>
    <row r="577" spans="1:6" ht="75">
      <c r="A577" s="220" t="s">
        <v>39</v>
      </c>
      <c r="B577" s="69" t="s">
        <v>239</v>
      </c>
      <c r="C577" s="65" t="s">
        <v>265</v>
      </c>
      <c r="D577" s="83">
        <v>0.5</v>
      </c>
      <c r="E577" s="137"/>
      <c r="F577" s="294">
        <f>ROUND(D577*E577,2)</f>
        <v>0</v>
      </c>
    </row>
    <row r="578" spans="1:6" ht="15">
      <c r="A578" s="241"/>
      <c r="B578" s="134" t="s">
        <v>129</v>
      </c>
      <c r="C578" s="135"/>
      <c r="D578" s="135"/>
      <c r="E578" s="135"/>
      <c r="F578" s="307"/>
    </row>
    <row r="579" spans="1:6" ht="15">
      <c r="A579" s="219"/>
      <c r="B579" s="115"/>
      <c r="C579" s="116"/>
      <c r="D579" s="116"/>
      <c r="E579" s="116"/>
      <c r="F579" s="304"/>
    </row>
    <row r="580" spans="1:6" ht="15">
      <c r="A580" s="183" t="s">
        <v>35</v>
      </c>
      <c r="B580" s="236" t="str">
        <f>B574&amp;  " UKUPNO:"</f>
        <v>Betonski radovi UKUPNO:</v>
      </c>
      <c r="C580" s="185"/>
      <c r="D580" s="186"/>
      <c r="E580" s="318"/>
      <c r="F580" s="286">
        <f>F577</f>
        <v>0</v>
      </c>
    </row>
    <row r="581" spans="1:6" ht="15">
      <c r="A581" s="149"/>
      <c r="B581" s="63"/>
      <c r="C581" s="63"/>
      <c r="D581" s="63"/>
      <c r="E581" s="253"/>
      <c r="F581" s="263"/>
    </row>
    <row r="582" spans="1:6" ht="15">
      <c r="A582" s="207"/>
      <c r="B582" s="244" t="str">
        <f>"REKAPITULACIJA "</f>
        <v xml:space="preserve">REKAPITULACIJA </v>
      </c>
      <c r="C582" s="245"/>
      <c r="D582" s="199"/>
      <c r="E582" s="321"/>
      <c r="F582" s="297"/>
    </row>
    <row r="583" spans="1:6" ht="15">
      <c r="A583" s="243" t="s">
        <v>0</v>
      </c>
      <c r="B583" s="39" t="str">
        <f>B559</f>
        <v>Zemljani radovi</v>
      </c>
      <c r="C583" s="40"/>
      <c r="D583" s="41"/>
      <c r="E583" s="41"/>
      <c r="F583" s="310">
        <f>F572</f>
        <v>0</v>
      </c>
    </row>
    <row r="584" spans="1:6" ht="15">
      <c r="A584" s="243" t="s">
        <v>35</v>
      </c>
      <c r="B584" s="39" t="str">
        <f>B574</f>
        <v>Betonski radovi</v>
      </c>
      <c r="C584" s="40"/>
      <c r="D584" s="41"/>
      <c r="E584" s="41"/>
      <c r="F584" s="310">
        <f>F580</f>
        <v>0</v>
      </c>
    </row>
    <row r="585" spans="1:6" ht="30">
      <c r="A585" s="246" t="s">
        <v>282</v>
      </c>
      <c r="B585" s="238" t="str">
        <f>" A1 km 457+850 DS, bankina                                                                     UKUPNO:"</f>
        <v xml:space="preserve"> A1 km 457+850 DS, bankina                                                                     UKUPNO:</v>
      </c>
      <c r="C585" s="247"/>
      <c r="D585" s="201"/>
      <c r="E585" s="327"/>
      <c r="F585" s="305">
        <f>SUM(F583:F584)</f>
        <v>0</v>
      </c>
    </row>
    <row r="586" spans="1:6" ht="15">
      <c r="A586" s="39"/>
      <c r="B586" s="43"/>
      <c r="C586" s="44"/>
      <c r="D586" s="42"/>
      <c r="E586" s="41"/>
      <c r="F586" s="310"/>
    </row>
    <row r="587" spans="1:6" ht="15">
      <c r="A587" s="237" t="s">
        <v>284</v>
      </c>
      <c r="B587" s="238" t="s">
        <v>283</v>
      </c>
      <c r="C587" s="239"/>
      <c r="D587" s="239"/>
      <c r="E587" s="258"/>
      <c r="F587" s="272"/>
    </row>
    <row r="588" spans="1:6" ht="15">
      <c r="A588" s="130"/>
      <c r="B588" s="131"/>
      <c r="C588" s="132"/>
      <c r="D588" s="116"/>
      <c r="E588" s="132"/>
      <c r="F588" s="311"/>
    </row>
    <row r="589" spans="1:6" ht="15">
      <c r="A589" s="183" t="s">
        <v>0</v>
      </c>
      <c r="B589" s="184" t="s">
        <v>36</v>
      </c>
      <c r="C589" s="185"/>
      <c r="D589" s="186"/>
      <c r="E589" s="318"/>
      <c r="F589" s="286"/>
    </row>
    <row r="590" spans="1:6" ht="15">
      <c r="A590" s="219"/>
      <c r="B590" s="115"/>
      <c r="C590" s="116"/>
      <c r="D590" s="116"/>
      <c r="E590" s="116"/>
      <c r="F590" s="304"/>
    </row>
    <row r="591" spans="1:6" ht="15">
      <c r="A591" s="240" t="s">
        <v>1</v>
      </c>
      <c r="B591" s="122" t="s">
        <v>246</v>
      </c>
      <c r="C591" s="133"/>
      <c r="D591" s="107"/>
      <c r="E591" s="56"/>
      <c r="F591" s="262" t="str">
        <f>IF(N(E591),ROUND(E591*D591,2),"")</f>
        <v/>
      </c>
    </row>
    <row r="592" spans="1:6" ht="30">
      <c r="A592" s="220" t="s">
        <v>29</v>
      </c>
      <c r="B592" s="117" t="s">
        <v>251</v>
      </c>
      <c r="C592" s="65" t="s">
        <v>265</v>
      </c>
      <c r="D592" s="83">
        <v>0.8</v>
      </c>
      <c r="E592" s="84"/>
      <c r="F592" s="269">
        <f>ROUND(D592*E592,2)</f>
        <v>0</v>
      </c>
    </row>
    <row r="593" spans="1:6" ht="15">
      <c r="A593" s="241"/>
      <c r="B593" s="134" t="s">
        <v>248</v>
      </c>
      <c r="C593" s="135"/>
      <c r="D593" s="135"/>
      <c r="E593" s="135"/>
      <c r="F593" s="307"/>
    </row>
    <row r="594" spans="1:6" ht="17.25">
      <c r="A594" s="242" t="s">
        <v>230</v>
      </c>
      <c r="B594" s="136" t="s">
        <v>231</v>
      </c>
      <c r="C594" s="65" t="s">
        <v>265</v>
      </c>
      <c r="D594" s="83">
        <v>0.8</v>
      </c>
      <c r="E594" s="137"/>
      <c r="F594" s="308">
        <f>ROUND(D594*E594,2)</f>
        <v>0</v>
      </c>
    </row>
    <row r="595" spans="1:6" ht="15">
      <c r="A595" s="241"/>
      <c r="B595" s="134" t="s">
        <v>232</v>
      </c>
      <c r="C595" s="135"/>
      <c r="D595" s="135"/>
      <c r="E595" s="135"/>
      <c r="F595" s="307"/>
    </row>
    <row r="596" spans="1:6" ht="45">
      <c r="A596" s="220" t="s">
        <v>107</v>
      </c>
      <c r="B596" s="136" t="s">
        <v>249</v>
      </c>
      <c r="C596" s="137" t="s">
        <v>8</v>
      </c>
      <c r="D596" s="137">
        <v>14</v>
      </c>
      <c r="E596" s="137"/>
      <c r="F596" s="308">
        <f>ROUND(D596*E596,2)</f>
        <v>0</v>
      </c>
    </row>
    <row r="597" spans="1:6" ht="15">
      <c r="A597" s="241"/>
      <c r="B597" s="134" t="s">
        <v>234</v>
      </c>
      <c r="C597" s="135"/>
      <c r="D597" s="135"/>
      <c r="E597" s="135"/>
      <c r="F597" s="307"/>
    </row>
    <row r="598" spans="1:6" ht="15">
      <c r="A598" s="240" t="s">
        <v>111</v>
      </c>
      <c r="B598" s="138" t="s">
        <v>242</v>
      </c>
      <c r="C598" s="133"/>
      <c r="D598" s="107"/>
      <c r="E598" s="329"/>
      <c r="F598" s="309"/>
    </row>
    <row r="599" spans="1:6" ht="60">
      <c r="A599" s="220" t="s">
        <v>114</v>
      </c>
      <c r="B599" s="136" t="s">
        <v>250</v>
      </c>
      <c r="C599" s="65" t="s">
        <v>265</v>
      </c>
      <c r="D599" s="83">
        <v>1.5</v>
      </c>
      <c r="E599" s="137"/>
      <c r="F599" s="294">
        <f>ROUND(D599*E599,2)</f>
        <v>0</v>
      </c>
    </row>
    <row r="600" spans="1:6" ht="15">
      <c r="A600" s="241"/>
      <c r="B600" s="134" t="s">
        <v>237</v>
      </c>
      <c r="C600" s="135"/>
      <c r="D600" s="135"/>
      <c r="E600" s="135"/>
      <c r="F600" s="307"/>
    </row>
    <row r="601" spans="1:6" ht="15">
      <c r="A601" s="219"/>
      <c r="B601" s="115"/>
      <c r="C601" s="116"/>
      <c r="D601" s="116"/>
      <c r="E601" s="116"/>
      <c r="F601" s="304"/>
    </row>
    <row r="602" spans="1:6" ht="15">
      <c r="A602" s="183" t="s">
        <v>0</v>
      </c>
      <c r="B602" s="236" t="str">
        <f>B589&amp;  " UKUPNO:"</f>
        <v>Zemljani radovi UKUPNO:</v>
      </c>
      <c r="C602" s="185"/>
      <c r="D602" s="186"/>
      <c r="E602" s="318"/>
      <c r="F602" s="286">
        <f>SUM(F592:F599)</f>
        <v>0</v>
      </c>
    </row>
    <row r="603" spans="1:6" ht="15">
      <c r="A603" s="149"/>
      <c r="B603" s="63"/>
      <c r="C603" s="63"/>
      <c r="D603" s="63"/>
      <c r="E603" s="253"/>
      <c r="F603" s="263"/>
    </row>
    <row r="604" spans="1:6" ht="15">
      <c r="A604" s="183" t="s">
        <v>35</v>
      </c>
      <c r="B604" s="184" t="s">
        <v>126</v>
      </c>
      <c r="C604" s="185"/>
      <c r="D604" s="186"/>
      <c r="E604" s="318"/>
      <c r="F604" s="286"/>
    </row>
    <row r="605" spans="1:6" ht="15">
      <c r="A605" s="219"/>
      <c r="B605" s="115"/>
      <c r="C605" s="116"/>
      <c r="D605" s="116"/>
      <c r="E605" s="116"/>
      <c r="F605" s="304"/>
    </row>
    <row r="606" spans="1:6" ht="15">
      <c r="A606" s="240" t="s">
        <v>38</v>
      </c>
      <c r="B606" s="138" t="s">
        <v>238</v>
      </c>
      <c r="C606" s="133"/>
      <c r="D606" s="107"/>
      <c r="E606" s="56"/>
      <c r="F606" s="262" t="str">
        <f>IF(N(E606),ROUND(E606*D606,2),"")</f>
        <v/>
      </c>
    </row>
    <row r="607" spans="1:6" ht="75">
      <c r="A607" s="220" t="s">
        <v>39</v>
      </c>
      <c r="B607" s="69" t="s">
        <v>239</v>
      </c>
      <c r="C607" s="65" t="s">
        <v>265</v>
      </c>
      <c r="D607" s="83">
        <v>0.5</v>
      </c>
      <c r="E607" s="137"/>
      <c r="F607" s="308">
        <f>ROUND(D607*E607,2)</f>
        <v>0</v>
      </c>
    </row>
    <row r="608" spans="1:6" ht="15">
      <c r="A608" s="241"/>
      <c r="B608" s="134" t="s">
        <v>129</v>
      </c>
      <c r="C608" s="135"/>
      <c r="D608" s="135"/>
      <c r="E608" s="135"/>
      <c r="F608" s="307"/>
    </row>
    <row r="609" spans="1:6" ht="15">
      <c r="A609" s="219"/>
      <c r="B609" s="115"/>
      <c r="C609" s="116"/>
      <c r="D609" s="116"/>
      <c r="E609" s="116"/>
      <c r="F609" s="304"/>
    </row>
    <row r="610" spans="1:6" ht="15">
      <c r="A610" s="183" t="s">
        <v>35</v>
      </c>
      <c r="B610" s="236" t="str">
        <f>B604&amp;  " UKUPNO:"</f>
        <v>Betonski radovi UKUPNO:</v>
      </c>
      <c r="C610" s="185"/>
      <c r="D610" s="186"/>
      <c r="E610" s="318"/>
      <c r="F610" s="286">
        <f>SUM(F607)</f>
        <v>0</v>
      </c>
    </row>
    <row r="611" spans="1:6" ht="15">
      <c r="A611" s="149"/>
      <c r="B611" s="63"/>
      <c r="C611" s="63"/>
      <c r="D611" s="63"/>
      <c r="E611" s="253"/>
      <c r="F611" s="263"/>
    </row>
    <row r="612" spans="1:6" ht="15">
      <c r="A612" s="207"/>
      <c r="B612" s="236" t="str">
        <f>"REKAPITULACIJA "</f>
        <v xml:space="preserve">REKAPITULACIJA </v>
      </c>
      <c r="C612" s="245"/>
      <c r="D612" s="199"/>
      <c r="E612" s="321"/>
      <c r="F612" s="297"/>
    </row>
    <row r="613" spans="1:6" ht="15">
      <c r="A613" s="243" t="s">
        <v>0</v>
      </c>
      <c r="B613" s="39" t="str">
        <f>B589</f>
        <v>Zemljani radovi</v>
      </c>
      <c r="C613" s="40"/>
      <c r="D613" s="41"/>
      <c r="E613" s="41"/>
      <c r="F613" s="310">
        <f>F602</f>
        <v>0</v>
      </c>
    </row>
    <row r="614" spans="1:6" ht="15">
      <c r="A614" s="243" t="s">
        <v>35</v>
      </c>
      <c r="B614" s="39" t="str">
        <f>B604</f>
        <v>Betonski radovi</v>
      </c>
      <c r="C614" s="40"/>
      <c r="D614" s="41"/>
      <c r="E614" s="41"/>
      <c r="F614" s="310">
        <f>F610</f>
        <v>0</v>
      </c>
    </row>
    <row r="615" spans="1:6" ht="30">
      <c r="A615" s="246" t="s">
        <v>284</v>
      </c>
      <c r="B615" s="238" t="str">
        <f>"A1 km 460+979 DS, bankina                                                                      UKUPNO:"</f>
        <v>A1 km 460+979 DS, bankina                                                                      UKUPNO:</v>
      </c>
      <c r="C615" s="247"/>
      <c r="D615" s="201"/>
      <c r="E615" s="327"/>
      <c r="F615" s="305">
        <f>SUM(F613:F614)</f>
        <v>0</v>
      </c>
    </row>
    <row r="616" spans="1:6" ht="15">
      <c r="A616" s="39"/>
      <c r="B616" s="43"/>
      <c r="C616" s="44"/>
      <c r="D616" s="42"/>
      <c r="E616" s="41"/>
      <c r="F616" s="310"/>
    </row>
    <row r="617" spans="1:6" ht="15">
      <c r="A617" s="237" t="s">
        <v>285</v>
      </c>
      <c r="B617" s="238" t="s">
        <v>286</v>
      </c>
      <c r="C617" s="239"/>
      <c r="D617" s="239"/>
      <c r="E617" s="258"/>
      <c r="F617" s="272"/>
    </row>
    <row r="618" spans="1:6" ht="15">
      <c r="A618" s="130"/>
      <c r="B618" s="131"/>
      <c r="C618" s="132"/>
      <c r="D618" s="116"/>
      <c r="E618" s="132"/>
      <c r="F618" s="311"/>
    </row>
    <row r="619" spans="1:6" ht="15">
      <c r="A619" s="183" t="s">
        <v>0</v>
      </c>
      <c r="B619" s="184" t="s">
        <v>36</v>
      </c>
      <c r="C619" s="185"/>
      <c r="D619" s="186"/>
      <c r="E619" s="318"/>
      <c r="F619" s="286"/>
    </row>
    <row r="620" spans="1:6" ht="15">
      <c r="A620" s="219"/>
      <c r="B620" s="115"/>
      <c r="C620" s="116"/>
      <c r="D620" s="116"/>
      <c r="E620" s="116"/>
      <c r="F620" s="304"/>
    </row>
    <row r="621" spans="1:6" ht="15">
      <c r="A621" s="240" t="s">
        <v>1</v>
      </c>
      <c r="B621" s="122" t="s">
        <v>246</v>
      </c>
      <c r="C621" s="133"/>
      <c r="D621" s="107"/>
      <c r="E621" s="56"/>
      <c r="F621" s="262" t="str">
        <f>IF(N(E621),ROUND(E621*D621,2),"")</f>
        <v/>
      </c>
    </row>
    <row r="622" spans="1:6" ht="30">
      <c r="A622" s="220" t="s">
        <v>29</v>
      </c>
      <c r="B622" s="117" t="s">
        <v>252</v>
      </c>
      <c r="C622" s="65" t="s">
        <v>265</v>
      </c>
      <c r="D622" s="83">
        <v>0.8</v>
      </c>
      <c r="E622" s="84"/>
      <c r="F622" s="269">
        <f>ROUND(D622*E622,2)</f>
        <v>0</v>
      </c>
    </row>
    <row r="623" spans="1:6" ht="15">
      <c r="A623" s="241"/>
      <c r="B623" s="134" t="s">
        <v>248</v>
      </c>
      <c r="C623" s="135"/>
      <c r="D623" s="135"/>
      <c r="E623" s="135"/>
      <c r="F623" s="307"/>
    </row>
    <row r="624" spans="1:6" ht="17.25">
      <c r="A624" s="242" t="s">
        <v>230</v>
      </c>
      <c r="B624" s="136" t="s">
        <v>231</v>
      </c>
      <c r="C624" s="65" t="s">
        <v>265</v>
      </c>
      <c r="D624" s="83">
        <v>0.8</v>
      </c>
      <c r="E624" s="137"/>
      <c r="F624" s="308">
        <f>ROUND(D624*E624,2)</f>
        <v>0</v>
      </c>
    </row>
    <row r="625" spans="1:6" ht="15">
      <c r="A625" s="241"/>
      <c r="B625" s="134" t="s">
        <v>232</v>
      </c>
      <c r="C625" s="135"/>
      <c r="D625" s="135"/>
      <c r="E625" s="135"/>
      <c r="F625" s="307"/>
    </row>
    <row r="626" spans="1:6" ht="45">
      <c r="A626" s="220" t="s">
        <v>107</v>
      </c>
      <c r="B626" s="136" t="s">
        <v>253</v>
      </c>
      <c r="C626" s="137" t="s">
        <v>8</v>
      </c>
      <c r="D626" s="137">
        <v>5</v>
      </c>
      <c r="E626" s="137"/>
      <c r="F626" s="269">
        <f>ROUND(D626*E626,2)</f>
        <v>0</v>
      </c>
    </row>
    <row r="627" spans="1:6" ht="15">
      <c r="A627" s="241"/>
      <c r="B627" s="134" t="s">
        <v>234</v>
      </c>
      <c r="C627" s="135"/>
      <c r="D627" s="135"/>
      <c r="E627" s="135"/>
      <c r="F627" s="307"/>
    </row>
    <row r="628" spans="1:6" ht="15">
      <c r="A628" s="219"/>
      <c r="B628" s="115"/>
      <c r="C628" s="116"/>
      <c r="D628" s="116"/>
      <c r="E628" s="116"/>
      <c r="F628" s="304"/>
    </row>
    <row r="629" spans="1:6" ht="15">
      <c r="A629" s="183" t="s">
        <v>0</v>
      </c>
      <c r="B629" s="236" t="str">
        <f>B619&amp;  " UKUPNO:"</f>
        <v>Zemljani radovi UKUPNO:</v>
      </c>
      <c r="C629" s="185"/>
      <c r="D629" s="186"/>
      <c r="E629" s="318"/>
      <c r="F629" s="286">
        <f>SUM(F622:F626)</f>
        <v>0</v>
      </c>
    </row>
    <row r="630" spans="1:6" ht="15">
      <c r="A630" s="210"/>
      <c r="B630" s="45"/>
      <c r="C630" s="46"/>
      <c r="D630" s="47"/>
      <c r="E630" s="330"/>
      <c r="F630" s="312"/>
    </row>
    <row r="631" spans="1:6" ht="15">
      <c r="A631" s="183" t="s">
        <v>254</v>
      </c>
      <c r="B631" s="184" t="s">
        <v>126</v>
      </c>
      <c r="C631" s="185"/>
      <c r="D631" s="186"/>
      <c r="E631" s="318"/>
      <c r="F631" s="286"/>
    </row>
    <row r="632" spans="1:6" ht="15">
      <c r="A632" s="219"/>
      <c r="B632" s="115"/>
      <c r="C632" s="116"/>
      <c r="D632" s="116"/>
      <c r="E632" s="116"/>
      <c r="F632" s="304"/>
    </row>
    <row r="633" spans="1:6" ht="15">
      <c r="A633" s="240" t="s">
        <v>38</v>
      </c>
      <c r="B633" s="138" t="s">
        <v>255</v>
      </c>
      <c r="C633" s="133"/>
      <c r="D633" s="107"/>
      <c r="E633" s="56"/>
      <c r="F633" s="262" t="str">
        <f>IF(N(E633),ROUND(E633*D633,2),"")</f>
        <v/>
      </c>
    </row>
    <row r="634" spans="1:6" ht="75">
      <c r="A634" s="220" t="s">
        <v>39</v>
      </c>
      <c r="B634" s="69" t="s">
        <v>256</v>
      </c>
      <c r="C634" s="65" t="s">
        <v>265</v>
      </c>
      <c r="D634" s="83">
        <v>0.5</v>
      </c>
      <c r="E634" s="137"/>
      <c r="F634" s="308">
        <f>ROUND(D634*E634,2)</f>
        <v>0</v>
      </c>
    </row>
    <row r="635" spans="1:6" ht="15">
      <c r="A635" s="241"/>
      <c r="B635" s="134" t="s">
        <v>129</v>
      </c>
      <c r="C635" s="135"/>
      <c r="D635" s="135"/>
      <c r="E635" s="135"/>
      <c r="F635" s="307"/>
    </row>
    <row r="636" spans="1:6" ht="15">
      <c r="A636" s="219"/>
      <c r="B636" s="115"/>
      <c r="C636" s="116"/>
      <c r="D636" s="116"/>
      <c r="E636" s="116"/>
      <c r="F636" s="304"/>
    </row>
    <row r="637" spans="1:6" ht="15">
      <c r="A637" s="183" t="s">
        <v>35</v>
      </c>
      <c r="B637" s="236" t="str">
        <f>B631&amp;  " UKUPNO:"</f>
        <v>Betonski radovi UKUPNO:</v>
      </c>
      <c r="C637" s="185"/>
      <c r="D637" s="186"/>
      <c r="E637" s="318"/>
      <c r="F637" s="286">
        <f>F634</f>
        <v>0</v>
      </c>
    </row>
    <row r="638" spans="1:6" ht="15">
      <c r="A638" s="149"/>
      <c r="B638" s="63"/>
      <c r="C638" s="63"/>
      <c r="D638" s="63"/>
      <c r="E638" s="253"/>
      <c r="F638" s="263"/>
    </row>
    <row r="639" spans="1:6" ht="15">
      <c r="A639" s="207"/>
      <c r="B639" s="236" t="str">
        <f>"REKAPITULACIJA "</f>
        <v xml:space="preserve">REKAPITULACIJA </v>
      </c>
      <c r="C639" s="245"/>
      <c r="D639" s="199"/>
      <c r="E639" s="321"/>
      <c r="F639" s="297"/>
    </row>
    <row r="640" spans="1:6" ht="15">
      <c r="A640" s="243" t="s">
        <v>0</v>
      </c>
      <c r="B640" s="45" t="str">
        <f>B619</f>
        <v>Zemljani radovi</v>
      </c>
      <c r="C640" s="46"/>
      <c r="D640" s="47"/>
      <c r="E640" s="330"/>
      <c r="F640" s="312">
        <f>F629</f>
        <v>0</v>
      </c>
    </row>
    <row r="641" spans="1:6" ht="15">
      <c r="A641" s="243" t="s">
        <v>35</v>
      </c>
      <c r="B641" s="39" t="str">
        <f>B631</f>
        <v>Betonski radovi</v>
      </c>
      <c r="C641" s="40"/>
      <c r="D641" s="41"/>
      <c r="E641" s="41"/>
      <c r="F641" s="310">
        <f>F637</f>
        <v>0</v>
      </c>
    </row>
    <row r="642" spans="1:6" ht="30">
      <c r="A642" s="246" t="s">
        <v>285</v>
      </c>
      <c r="B642" s="238" t="str">
        <f>"A1 km 461+885 DS, bankina                                                                      UKUPNO:"</f>
        <v>A1 km 461+885 DS, bankina                                                                      UKUPNO:</v>
      </c>
      <c r="C642" s="247"/>
      <c r="D642" s="201"/>
      <c r="E642" s="327"/>
      <c r="F642" s="305">
        <f>SUM(F640:F641)</f>
        <v>0</v>
      </c>
    </row>
    <row r="643" spans="1:6" ht="15">
      <c r="A643" s="39"/>
      <c r="B643" s="43"/>
      <c r="C643" s="44"/>
      <c r="D643" s="42"/>
      <c r="E643" s="41"/>
      <c r="F643" s="310"/>
    </row>
    <row r="644" spans="1:6" ht="15">
      <c r="A644" s="237" t="s">
        <v>288</v>
      </c>
      <c r="B644" s="238" t="s">
        <v>287</v>
      </c>
      <c r="C644" s="239"/>
      <c r="D644" s="239"/>
      <c r="E644" s="258"/>
      <c r="F644" s="272"/>
    </row>
    <row r="645" spans="1:6" ht="15">
      <c r="A645" s="130"/>
      <c r="B645" s="131"/>
      <c r="C645" s="132"/>
      <c r="D645" s="116"/>
      <c r="E645" s="132"/>
      <c r="F645" s="311"/>
    </row>
    <row r="646" spans="1:6" ht="15">
      <c r="A646" s="183" t="s">
        <v>0</v>
      </c>
      <c r="B646" s="184" t="s">
        <v>36</v>
      </c>
      <c r="C646" s="185"/>
      <c r="D646" s="186"/>
      <c r="E646" s="318"/>
      <c r="F646" s="286"/>
    </row>
    <row r="647" spans="1:6" ht="15">
      <c r="A647" s="219"/>
      <c r="B647" s="115"/>
      <c r="C647" s="116"/>
      <c r="D647" s="116"/>
      <c r="E647" s="116"/>
      <c r="F647" s="304"/>
    </row>
    <row r="648" spans="1:6" ht="15">
      <c r="A648" s="240" t="s">
        <v>1</v>
      </c>
      <c r="B648" s="122" t="s">
        <v>246</v>
      </c>
      <c r="C648" s="133"/>
      <c r="D648" s="107"/>
      <c r="E648" s="56"/>
      <c r="F648" s="262" t="str">
        <f>IF(N(E648),ROUND(E648*D648,2),"")</f>
        <v/>
      </c>
    </row>
    <row r="649" spans="1:6" ht="30">
      <c r="A649" s="220" t="s">
        <v>29</v>
      </c>
      <c r="B649" s="117" t="s">
        <v>257</v>
      </c>
      <c r="C649" s="65" t="s">
        <v>265</v>
      </c>
      <c r="D649" s="83">
        <v>0.8</v>
      </c>
      <c r="E649" s="84"/>
      <c r="F649" s="269">
        <f>ROUND(D649*E649,2)</f>
        <v>0</v>
      </c>
    </row>
    <row r="650" spans="1:6" ht="15">
      <c r="A650" s="241"/>
      <c r="B650" s="134" t="s">
        <v>248</v>
      </c>
      <c r="C650" s="135"/>
      <c r="D650" s="135"/>
      <c r="E650" s="135"/>
      <c r="F650" s="307"/>
    </row>
    <row r="651" spans="1:6" ht="17.25">
      <c r="A651" s="242" t="s">
        <v>230</v>
      </c>
      <c r="B651" s="136" t="s">
        <v>231</v>
      </c>
      <c r="C651" s="65" t="s">
        <v>265</v>
      </c>
      <c r="D651" s="83">
        <v>0.8</v>
      </c>
      <c r="E651" s="137"/>
      <c r="F651" s="308">
        <f>ROUND(D651*E651,2)</f>
        <v>0</v>
      </c>
    </row>
    <row r="652" spans="1:6" ht="15">
      <c r="A652" s="241"/>
      <c r="B652" s="134" t="s">
        <v>232</v>
      </c>
      <c r="C652" s="135"/>
      <c r="D652" s="135"/>
      <c r="E652" s="135"/>
      <c r="F652" s="307"/>
    </row>
    <row r="653" spans="1:6" ht="45">
      <c r="A653" s="220" t="s">
        <v>107</v>
      </c>
      <c r="B653" s="136" t="s">
        <v>249</v>
      </c>
      <c r="C653" s="137" t="s">
        <v>8</v>
      </c>
      <c r="D653" s="137">
        <v>6</v>
      </c>
      <c r="E653" s="137"/>
      <c r="F653" s="308">
        <f>ROUND(D653*E653,2)</f>
        <v>0</v>
      </c>
    </row>
    <row r="654" spans="1:6" ht="15">
      <c r="A654" s="241"/>
      <c r="B654" s="134" t="s">
        <v>234</v>
      </c>
      <c r="C654" s="135"/>
      <c r="D654" s="135"/>
      <c r="E654" s="135"/>
      <c r="F654" s="307"/>
    </row>
    <row r="655" spans="1:6" ht="15">
      <c r="A655" s="219"/>
      <c r="B655" s="138"/>
      <c r="C655" s="116"/>
      <c r="D655" s="116"/>
      <c r="E655" s="116"/>
      <c r="F655" s="304"/>
    </row>
    <row r="656" spans="1:6" ht="15">
      <c r="A656" s="183"/>
      <c r="B656" s="236" t="str">
        <f>B646&amp;  " UKUPNO:"</f>
        <v>Zemljani radovi UKUPNO:</v>
      </c>
      <c r="C656" s="185"/>
      <c r="D656" s="186"/>
      <c r="E656" s="318"/>
      <c r="F656" s="286">
        <f>SUM(F649:F653)</f>
        <v>0</v>
      </c>
    </row>
    <row r="657" spans="1:6" ht="15">
      <c r="A657" s="219"/>
      <c r="B657" s="115"/>
      <c r="C657" s="116"/>
      <c r="D657" s="116"/>
      <c r="E657" s="116"/>
      <c r="F657" s="304"/>
    </row>
    <row r="658" spans="1:6" ht="15">
      <c r="A658" s="183" t="s">
        <v>254</v>
      </c>
      <c r="B658" s="184" t="s">
        <v>126</v>
      </c>
      <c r="C658" s="185"/>
      <c r="D658" s="186"/>
      <c r="E658" s="318"/>
      <c r="F658" s="286"/>
    </row>
    <row r="659" spans="1:6" ht="15">
      <c r="A659" s="219"/>
      <c r="B659" s="115"/>
      <c r="C659" s="116"/>
      <c r="D659" s="116"/>
      <c r="E659" s="116"/>
      <c r="F659" s="304"/>
    </row>
    <row r="660" spans="1:6" ht="15">
      <c r="A660" s="240" t="s">
        <v>38</v>
      </c>
      <c r="B660" s="138" t="s">
        <v>255</v>
      </c>
      <c r="C660" s="133"/>
      <c r="D660" s="107"/>
      <c r="E660" s="56"/>
      <c r="F660" s="262" t="str">
        <f>IF(N(E660),ROUND(E660*D660,2),"")</f>
        <v/>
      </c>
    </row>
    <row r="661" spans="1:6" ht="75">
      <c r="A661" s="220" t="s">
        <v>39</v>
      </c>
      <c r="B661" s="69" t="s">
        <v>258</v>
      </c>
      <c r="C661" s="65" t="s">
        <v>265</v>
      </c>
      <c r="D661" s="83">
        <v>0.5</v>
      </c>
      <c r="E661" s="137"/>
      <c r="F661" s="308">
        <f>ROUND(D661*E661,2)</f>
        <v>0</v>
      </c>
    </row>
    <row r="662" spans="1:6" ht="15">
      <c r="A662" s="241"/>
      <c r="B662" s="134" t="s">
        <v>129</v>
      </c>
      <c r="C662" s="135"/>
      <c r="D662" s="135"/>
      <c r="E662" s="135"/>
      <c r="F662" s="307"/>
    </row>
    <row r="663" spans="1:6" ht="15">
      <c r="A663" s="219"/>
      <c r="B663" s="115"/>
      <c r="C663" s="116"/>
      <c r="D663" s="116"/>
      <c r="E663" s="116"/>
      <c r="F663" s="304"/>
    </row>
    <row r="664" spans="1:6" ht="15">
      <c r="A664" s="183"/>
      <c r="B664" s="236" t="str">
        <f>B658&amp;  " UKUPNO:"</f>
        <v>Betonski radovi UKUPNO:</v>
      </c>
      <c r="C664" s="185"/>
      <c r="D664" s="186"/>
      <c r="E664" s="318"/>
      <c r="F664" s="286">
        <f>F661</f>
        <v>0</v>
      </c>
    </row>
    <row r="665" spans="1:6" ht="15">
      <c r="A665" s="149"/>
      <c r="B665" s="63"/>
      <c r="C665" s="63"/>
      <c r="D665" s="63"/>
      <c r="E665" s="253"/>
      <c r="F665" s="263"/>
    </row>
    <row r="666" spans="1:6" ht="15">
      <c r="A666" s="207"/>
      <c r="B666" s="244" t="str">
        <f>"REKAPITULACIJA "</f>
        <v xml:space="preserve">REKAPITULACIJA </v>
      </c>
      <c r="C666" s="245"/>
      <c r="D666" s="199"/>
      <c r="E666" s="321"/>
      <c r="F666" s="297"/>
    </row>
    <row r="667" spans="1:6" ht="15">
      <c r="A667" s="249" t="s">
        <v>0</v>
      </c>
      <c r="B667" s="45" t="str">
        <f>B646</f>
        <v>Zemljani radovi</v>
      </c>
      <c r="C667" s="139"/>
      <c r="D667" s="140"/>
      <c r="E667" s="331"/>
      <c r="F667" s="308">
        <f>F656</f>
        <v>0</v>
      </c>
    </row>
    <row r="668" spans="1:6" ht="15">
      <c r="A668" s="250" t="s">
        <v>35</v>
      </c>
      <c r="B668" s="39" t="str">
        <f>B658</f>
        <v>Betonski radovi</v>
      </c>
      <c r="C668" s="40"/>
      <c r="D668" s="41"/>
      <c r="E668" s="41"/>
      <c r="F668" s="310">
        <f>F664</f>
        <v>0</v>
      </c>
    </row>
    <row r="669" spans="1:6" ht="30">
      <c r="A669" s="246" t="s">
        <v>288</v>
      </c>
      <c r="B669" s="238" t="str">
        <f>"A1 km 461+950 D/S, bankina                                                                     UKUPNO:"</f>
        <v>A1 km 461+950 D/S, bankina                                                                     UKUPNO:</v>
      </c>
      <c r="C669" s="247"/>
      <c r="D669" s="201"/>
      <c r="E669" s="327"/>
      <c r="F669" s="305">
        <f>SUM(F667:F668)</f>
        <v>0</v>
      </c>
    </row>
    <row r="670" spans="1:6" ht="15">
      <c r="A670" s="39"/>
      <c r="B670" s="43"/>
      <c r="C670" s="44"/>
      <c r="D670" s="42"/>
      <c r="E670" s="41"/>
      <c r="F670" s="310"/>
    </row>
    <row r="671" spans="1:6" ht="15">
      <c r="A671" s="203" t="s">
        <v>290</v>
      </c>
      <c r="B671" s="202" t="s">
        <v>289</v>
      </c>
      <c r="C671" s="204"/>
      <c r="D671" s="204"/>
      <c r="E671" s="258"/>
      <c r="F671" s="272"/>
    </row>
    <row r="672" spans="1:6" ht="15">
      <c r="A672" s="76"/>
      <c r="B672" s="77"/>
      <c r="C672" s="78"/>
      <c r="D672" s="79"/>
      <c r="E672" s="78"/>
      <c r="F672" s="299"/>
    </row>
    <row r="673" spans="1:6" ht="15">
      <c r="A673" s="183" t="s">
        <v>0</v>
      </c>
      <c r="B673" s="193" t="s">
        <v>36</v>
      </c>
      <c r="C673" s="194"/>
      <c r="D673" s="186"/>
      <c r="E673" s="318"/>
      <c r="F673" s="286"/>
    </row>
    <row r="674" spans="1:6" ht="15">
      <c r="A674" s="160"/>
      <c r="B674" s="80"/>
      <c r="C674" s="79"/>
      <c r="D674" s="79"/>
      <c r="E674" s="79"/>
      <c r="F674" s="290"/>
    </row>
    <row r="675" spans="1:6" ht="15">
      <c r="A675" s="205" t="s">
        <v>1</v>
      </c>
      <c r="B675" s="53" t="s">
        <v>104</v>
      </c>
      <c r="C675" s="106"/>
      <c r="D675" s="107"/>
      <c r="E675" s="56"/>
      <c r="F675" s="262" t="str">
        <f>IF(N(E675),ROUND(E675*D675,2),"")</f>
        <v/>
      </c>
    </row>
    <row r="676" spans="1:6" ht="45">
      <c r="A676" s="161" t="s">
        <v>29</v>
      </c>
      <c r="B676" s="81" t="s">
        <v>259</v>
      </c>
      <c r="C676" s="82" t="s">
        <v>265</v>
      </c>
      <c r="D676" s="83">
        <v>0.7</v>
      </c>
      <c r="E676" s="84"/>
      <c r="F676" s="269">
        <f>ROUND(D676*E676,2)</f>
        <v>0</v>
      </c>
    </row>
    <row r="677" spans="1:6" ht="15">
      <c r="A677" s="162"/>
      <c r="B677" s="94" t="s">
        <v>260</v>
      </c>
      <c r="C677" s="86"/>
      <c r="D677" s="86"/>
      <c r="E677" s="86"/>
      <c r="F677" s="291"/>
    </row>
    <row r="678" spans="1:6" ht="15">
      <c r="A678" s="205" t="s">
        <v>107</v>
      </c>
      <c r="B678" s="96" t="s">
        <v>63</v>
      </c>
      <c r="C678" s="106"/>
      <c r="D678" s="107"/>
      <c r="E678" s="332"/>
      <c r="F678" s="313"/>
    </row>
    <row r="679" spans="1:6" ht="90">
      <c r="A679" s="161" t="s">
        <v>108</v>
      </c>
      <c r="B679" s="92" t="s">
        <v>261</v>
      </c>
      <c r="C679" s="82" t="s">
        <v>265</v>
      </c>
      <c r="D679" s="83">
        <v>5</v>
      </c>
      <c r="E679" s="93"/>
      <c r="F679" s="294">
        <f>ROUND(D679*E679,2)</f>
        <v>0</v>
      </c>
    </row>
    <row r="680" spans="1:6" ht="15">
      <c r="A680" s="162"/>
      <c r="B680" s="94" t="s">
        <v>110</v>
      </c>
      <c r="C680" s="86"/>
      <c r="D680" s="86"/>
      <c r="E680" s="86"/>
      <c r="F680" s="291"/>
    </row>
    <row r="681" spans="1:6" ht="15">
      <c r="A681" s="166" t="s">
        <v>111</v>
      </c>
      <c r="B681" s="92" t="s">
        <v>112</v>
      </c>
      <c r="C681" s="93"/>
      <c r="D681" s="93"/>
      <c r="E681" s="93"/>
      <c r="F681" s="294"/>
    </row>
    <row r="682" spans="1:6" ht="15">
      <c r="A682" s="167"/>
      <c r="B682" s="67" t="s">
        <v>113</v>
      </c>
      <c r="C682" s="90"/>
      <c r="D682" s="91"/>
      <c r="E682" s="86"/>
      <c r="F682" s="291"/>
    </row>
    <row r="683" spans="1:6" ht="15">
      <c r="A683" s="166" t="s">
        <v>115</v>
      </c>
      <c r="B683" s="92" t="s">
        <v>69</v>
      </c>
      <c r="C683" s="65" t="s">
        <v>8</v>
      </c>
      <c r="D683" s="83">
        <v>10</v>
      </c>
      <c r="E683" s="93"/>
      <c r="F683" s="294">
        <f>ROUND(D683*E683,2)</f>
        <v>0</v>
      </c>
    </row>
    <row r="684" spans="1:6" ht="15">
      <c r="A684" s="167"/>
      <c r="B684" s="94" t="s">
        <v>70</v>
      </c>
      <c r="C684" s="120"/>
      <c r="D684" s="91"/>
      <c r="E684" s="86"/>
      <c r="F684" s="291"/>
    </row>
    <row r="685" spans="1:6" ht="17.25">
      <c r="A685" s="166" t="s">
        <v>116</v>
      </c>
      <c r="B685" s="92" t="s">
        <v>72</v>
      </c>
      <c r="C685" s="65" t="s">
        <v>265</v>
      </c>
      <c r="D685" s="83">
        <v>1</v>
      </c>
      <c r="E685" s="93"/>
      <c r="F685" s="294">
        <f>ROUND(D685*E685,2)</f>
        <v>0</v>
      </c>
    </row>
    <row r="686" spans="1:6" ht="15">
      <c r="A686" s="167"/>
      <c r="B686" s="94" t="s">
        <v>73</v>
      </c>
      <c r="C686" s="120"/>
      <c r="D686" s="91"/>
      <c r="E686" s="86"/>
      <c r="F686" s="291"/>
    </row>
    <row r="687" spans="1:6" ht="15">
      <c r="A687" s="166" t="s">
        <v>119</v>
      </c>
      <c r="B687" s="92" t="s">
        <v>117</v>
      </c>
      <c r="C687" s="65" t="s">
        <v>8</v>
      </c>
      <c r="D687" s="83">
        <v>10</v>
      </c>
      <c r="E687" s="93"/>
      <c r="F687" s="294">
        <f>ROUND(D687*E687,2)</f>
        <v>0</v>
      </c>
    </row>
    <row r="688" spans="1:6" ht="15">
      <c r="A688" s="167"/>
      <c r="B688" s="94" t="s">
        <v>118</v>
      </c>
      <c r="C688" s="120"/>
      <c r="D688" s="91"/>
      <c r="E688" s="86"/>
      <c r="F688" s="291"/>
    </row>
    <row r="689" spans="1:6" ht="30">
      <c r="A689" s="166" t="s">
        <v>120</v>
      </c>
      <c r="B689" s="92" t="s">
        <v>81</v>
      </c>
      <c r="C689" s="65" t="s">
        <v>265</v>
      </c>
      <c r="D689" s="83">
        <v>1.8</v>
      </c>
      <c r="E689" s="93"/>
      <c r="F689" s="294">
        <f>ROUND(D689*E689,2)</f>
        <v>0</v>
      </c>
    </row>
    <row r="690" spans="1:6" ht="15">
      <c r="A690" s="167"/>
      <c r="B690" s="94" t="s">
        <v>73</v>
      </c>
      <c r="C690" s="120"/>
      <c r="D690" s="91"/>
      <c r="E690" s="86"/>
      <c r="F690" s="291"/>
    </row>
    <row r="691" spans="1:6" ht="15">
      <c r="A691" s="166" t="s">
        <v>122</v>
      </c>
      <c r="B691" s="92" t="s">
        <v>262</v>
      </c>
      <c r="C691" s="137" t="s">
        <v>54</v>
      </c>
      <c r="D691" s="83">
        <v>30</v>
      </c>
      <c r="E691" s="93"/>
      <c r="F691" s="294">
        <f>ROUND(D691*E691,2)</f>
        <v>0</v>
      </c>
    </row>
    <row r="692" spans="1:6" ht="15">
      <c r="A692" s="167"/>
      <c r="B692" s="94" t="s">
        <v>171</v>
      </c>
      <c r="C692" s="135"/>
      <c r="D692" s="91"/>
      <c r="E692" s="86"/>
      <c r="F692" s="291"/>
    </row>
    <row r="693" spans="1:6" ht="15">
      <c r="A693" s="166" t="s">
        <v>123</v>
      </c>
      <c r="B693" s="92" t="s">
        <v>89</v>
      </c>
      <c r="C693" s="65" t="s">
        <v>8</v>
      </c>
      <c r="D693" s="83">
        <v>30</v>
      </c>
      <c r="E693" s="93"/>
      <c r="F693" s="294">
        <f>ROUND(D693*E693,2)</f>
        <v>0</v>
      </c>
    </row>
    <row r="694" spans="1:6" ht="15">
      <c r="A694" s="167"/>
      <c r="B694" s="94" t="s">
        <v>90</v>
      </c>
      <c r="C694" s="120"/>
      <c r="D694" s="91"/>
      <c r="E694" s="86"/>
      <c r="F694" s="291"/>
    </row>
    <row r="695" spans="1:6" ht="45">
      <c r="A695" s="161" t="s">
        <v>125</v>
      </c>
      <c r="B695" s="92" t="s">
        <v>124</v>
      </c>
      <c r="C695" s="65" t="s">
        <v>265</v>
      </c>
      <c r="D695" s="83">
        <v>3.5</v>
      </c>
      <c r="E695" s="93"/>
      <c r="F695" s="294">
        <f>ROUND(D695*E695,2)</f>
        <v>0</v>
      </c>
    </row>
    <row r="696" spans="1:6" ht="15">
      <c r="A696" s="167"/>
      <c r="B696" s="94" t="s">
        <v>93</v>
      </c>
      <c r="C696" s="120"/>
      <c r="D696" s="91"/>
      <c r="E696" s="86"/>
      <c r="F696" s="291"/>
    </row>
    <row r="697" spans="1:6" ht="30">
      <c r="A697" s="166" t="s">
        <v>172</v>
      </c>
      <c r="B697" s="92" t="s">
        <v>98</v>
      </c>
      <c r="C697" s="65" t="s">
        <v>99</v>
      </c>
      <c r="D697" s="83">
        <v>1</v>
      </c>
      <c r="E697" s="93"/>
      <c r="F697" s="294">
        <f>ROUND(D697*E697,2)</f>
        <v>0</v>
      </c>
    </row>
    <row r="698" spans="1:6" ht="15">
      <c r="A698" s="167"/>
      <c r="B698" s="94" t="s">
        <v>263</v>
      </c>
      <c r="C698" s="120"/>
      <c r="D698" s="91"/>
      <c r="E698" s="86"/>
      <c r="F698" s="291"/>
    </row>
    <row r="699" spans="1:6" ht="15">
      <c r="A699" s="160"/>
      <c r="B699" s="80"/>
      <c r="C699" s="79"/>
      <c r="D699" s="79"/>
      <c r="E699" s="79"/>
      <c r="F699" s="290"/>
    </row>
    <row r="700" spans="1:6" ht="15">
      <c r="A700" s="183" t="s">
        <v>0</v>
      </c>
      <c r="B700" s="195" t="str">
        <f>B673&amp;  " UKUPNO:"</f>
        <v>Zemljani radovi UKUPNO:</v>
      </c>
      <c r="C700" s="194"/>
      <c r="D700" s="186"/>
      <c r="E700" s="318"/>
      <c r="F700" s="286">
        <f>SUM(F676:F697)</f>
        <v>0</v>
      </c>
    </row>
    <row r="701" spans="1:6" ht="15">
      <c r="A701" s="149"/>
      <c r="B701" s="63"/>
      <c r="C701" s="63"/>
      <c r="D701" s="63"/>
      <c r="E701" s="253"/>
      <c r="F701" s="263"/>
    </row>
    <row r="702" spans="1:6" ht="15">
      <c r="A702" s="183" t="s">
        <v>35</v>
      </c>
      <c r="B702" s="193" t="s">
        <v>126</v>
      </c>
      <c r="C702" s="194"/>
      <c r="D702" s="186"/>
      <c r="E702" s="318"/>
      <c r="F702" s="286"/>
    </row>
    <row r="703" spans="1:6" ht="15">
      <c r="A703" s="160"/>
      <c r="B703" s="80"/>
      <c r="C703" s="79"/>
      <c r="D703" s="79"/>
      <c r="E703" s="79"/>
      <c r="F703" s="290"/>
    </row>
    <row r="704" spans="1:6" ht="15">
      <c r="A704" s="205" t="s">
        <v>38</v>
      </c>
      <c r="B704" s="96" t="s">
        <v>127</v>
      </c>
      <c r="C704" s="106"/>
      <c r="D704" s="107"/>
      <c r="E704" s="56"/>
      <c r="F704" s="262" t="str">
        <f>IF(N(E704),ROUND(E704*D704,2),"")</f>
        <v/>
      </c>
    </row>
    <row r="705" spans="1:6" ht="75">
      <c r="A705" s="161" t="s">
        <v>39</v>
      </c>
      <c r="B705" s="100" t="s">
        <v>128</v>
      </c>
      <c r="C705" s="82" t="s">
        <v>265</v>
      </c>
      <c r="D705" s="83">
        <v>1.5</v>
      </c>
      <c r="E705" s="93"/>
      <c r="F705" s="294">
        <f>ROUND(D705*E705,2)</f>
        <v>0</v>
      </c>
    </row>
    <row r="706" spans="1:6" ht="15">
      <c r="A706" s="162"/>
      <c r="B706" s="94" t="s">
        <v>129</v>
      </c>
      <c r="C706" s="86"/>
      <c r="D706" s="86"/>
      <c r="E706" s="86"/>
      <c r="F706" s="291"/>
    </row>
    <row r="707" spans="1:6" ht="15">
      <c r="A707" s="160"/>
      <c r="B707" s="80"/>
      <c r="C707" s="79"/>
      <c r="D707" s="79"/>
      <c r="E707" s="79"/>
      <c r="F707" s="290"/>
    </row>
    <row r="708" spans="1:6" ht="15">
      <c r="A708" s="183" t="s">
        <v>35</v>
      </c>
      <c r="B708" s="195" t="str">
        <f>B702&amp;  " UKUPNO:"</f>
        <v>Betonski radovi UKUPNO:</v>
      </c>
      <c r="C708" s="194"/>
      <c r="D708" s="186"/>
      <c r="E708" s="318"/>
      <c r="F708" s="286">
        <f>F705</f>
        <v>0</v>
      </c>
    </row>
    <row r="709" spans="1:6" ht="15">
      <c r="A709" s="149"/>
      <c r="B709" s="63"/>
      <c r="C709" s="63"/>
      <c r="D709" s="63"/>
      <c r="E709" s="253"/>
      <c r="F709" s="263"/>
    </row>
    <row r="710" spans="1:6" ht="15">
      <c r="A710" s="207"/>
      <c r="B710" s="195" t="str">
        <f>"REKAPITULACIJA "</f>
        <v xml:space="preserve">REKAPITULACIJA </v>
      </c>
      <c r="C710" s="198"/>
      <c r="D710" s="199"/>
      <c r="E710" s="321"/>
      <c r="F710" s="297"/>
    </row>
    <row r="711" spans="1:6" ht="15">
      <c r="A711" s="173" t="s">
        <v>0</v>
      </c>
      <c r="B711" s="27" t="str">
        <f>B673</f>
        <v>Zemljani radovi</v>
      </c>
      <c r="C711" s="28"/>
      <c r="D711" s="29"/>
      <c r="E711" s="29"/>
      <c r="F711" s="298">
        <f>F700</f>
        <v>0</v>
      </c>
    </row>
    <row r="712" spans="1:6" ht="15">
      <c r="A712" s="173" t="s">
        <v>35</v>
      </c>
      <c r="B712" s="27" t="str">
        <f>B702</f>
        <v>Betonski radovi</v>
      </c>
      <c r="C712" s="28"/>
      <c r="D712" s="29"/>
      <c r="E712" s="29"/>
      <c r="F712" s="298">
        <f>F708</f>
        <v>0</v>
      </c>
    </row>
    <row r="713" spans="1:6" ht="30">
      <c r="A713" s="218" t="s">
        <v>290</v>
      </c>
      <c r="B713" s="202" t="str">
        <f>"A1 km 470+450 D/S, bankina                                                                     UKUPNO:"</f>
        <v>A1 km 470+450 D/S, bankina                                                                     UKUPNO:</v>
      </c>
      <c r="C713" s="200"/>
      <c r="D713" s="201"/>
      <c r="E713" s="327"/>
      <c r="F713" s="305">
        <f>SUM(F711:F712)</f>
        <v>0</v>
      </c>
    </row>
    <row r="714" spans="1:6" ht="15">
      <c r="A714" s="27"/>
      <c r="B714" s="31"/>
      <c r="C714" s="32"/>
      <c r="D714" s="30"/>
      <c r="E714" s="29"/>
      <c r="F714" s="298"/>
    </row>
    <row r="715" spans="1:6">
      <c r="A715" s="16"/>
      <c r="B715" s="16"/>
      <c r="C715" s="16"/>
      <c r="D715" s="16"/>
      <c r="E715" s="333"/>
      <c r="F715" s="314"/>
    </row>
    <row r="716" spans="1:6" ht="15">
      <c r="A716" s="63"/>
      <c r="B716" s="251" t="s">
        <v>298</v>
      </c>
      <c r="C716" s="63"/>
      <c r="D716" s="63"/>
      <c r="E716" s="253"/>
      <c r="F716" s="263"/>
    </row>
    <row r="717" spans="1:6" ht="15">
      <c r="A717" s="63"/>
      <c r="B717" s="63"/>
      <c r="C717" s="63"/>
      <c r="D717" s="63"/>
      <c r="E717" s="253"/>
      <c r="F717" s="263"/>
    </row>
    <row r="718" spans="1:6" ht="20.100000000000001" customHeight="1">
      <c r="A718" s="252" t="s">
        <v>0</v>
      </c>
      <c r="B718" s="251" t="s">
        <v>266</v>
      </c>
      <c r="C718" s="63"/>
      <c r="D718" s="63"/>
      <c r="E718" s="253"/>
      <c r="F718" s="263">
        <f>F32</f>
        <v>0</v>
      </c>
    </row>
    <row r="719" spans="1:6" ht="20.100000000000001" customHeight="1">
      <c r="A719" s="252" t="s">
        <v>35</v>
      </c>
      <c r="B719" s="251" t="s">
        <v>291</v>
      </c>
      <c r="C719" s="63"/>
      <c r="D719" s="63"/>
      <c r="E719" s="253"/>
      <c r="F719" s="263">
        <f>F92</f>
        <v>0</v>
      </c>
    </row>
    <row r="720" spans="1:6" ht="20.100000000000001" customHeight="1">
      <c r="A720" s="252" t="s">
        <v>267</v>
      </c>
      <c r="B720" s="251" t="s">
        <v>268</v>
      </c>
      <c r="C720" s="63"/>
      <c r="D720" s="63"/>
      <c r="E720" s="253"/>
      <c r="F720" s="263">
        <f>F137</f>
        <v>0</v>
      </c>
    </row>
    <row r="721" spans="1:6" ht="20.100000000000001" customHeight="1">
      <c r="A721" s="252" t="s">
        <v>270</v>
      </c>
      <c r="B721" s="251" t="s">
        <v>269</v>
      </c>
      <c r="C721" s="63"/>
      <c r="D721" s="63"/>
      <c r="E721" s="253"/>
      <c r="F721" s="263">
        <f>F174</f>
        <v>0</v>
      </c>
    </row>
    <row r="722" spans="1:6" ht="20.100000000000001" customHeight="1">
      <c r="A722" s="252" t="s">
        <v>271</v>
      </c>
      <c r="B722" s="251" t="s">
        <v>292</v>
      </c>
      <c r="C722" s="63"/>
      <c r="D722" s="63"/>
      <c r="E722" s="253"/>
      <c r="F722" s="263">
        <f>F216</f>
        <v>0</v>
      </c>
    </row>
    <row r="723" spans="1:6" ht="20.100000000000001" customHeight="1">
      <c r="A723" s="252" t="s">
        <v>272</v>
      </c>
      <c r="B723" s="251" t="s">
        <v>293</v>
      </c>
      <c r="C723" s="63"/>
      <c r="D723" s="63"/>
      <c r="E723" s="253"/>
      <c r="F723" s="263">
        <f>F261</f>
        <v>0</v>
      </c>
    </row>
    <row r="724" spans="1:6" ht="20.100000000000001" customHeight="1">
      <c r="A724" s="252" t="s">
        <v>273</v>
      </c>
      <c r="B724" s="251" t="s">
        <v>294</v>
      </c>
      <c r="C724" s="63"/>
      <c r="D724" s="63"/>
      <c r="E724" s="253"/>
      <c r="F724" s="263">
        <f>F333</f>
        <v>0</v>
      </c>
    </row>
    <row r="725" spans="1:6" ht="20.100000000000001" customHeight="1">
      <c r="A725" s="252" t="s">
        <v>274</v>
      </c>
      <c r="B725" s="251" t="s">
        <v>300</v>
      </c>
      <c r="C725" s="63"/>
      <c r="D725" s="63"/>
      <c r="E725" s="253"/>
      <c r="F725" s="263">
        <f>F411</f>
        <v>0</v>
      </c>
    </row>
    <row r="726" spans="1:6" ht="20.100000000000001" customHeight="1">
      <c r="A726" s="252" t="s">
        <v>275</v>
      </c>
      <c r="B726" s="251" t="s">
        <v>296</v>
      </c>
      <c r="C726" s="63"/>
      <c r="D726" s="63"/>
      <c r="E726" s="253"/>
      <c r="F726" s="263">
        <f>F453</f>
        <v>0</v>
      </c>
    </row>
    <row r="727" spans="1:6" ht="20.100000000000001" customHeight="1">
      <c r="A727" s="252" t="s">
        <v>276</v>
      </c>
      <c r="B727" s="251" t="s">
        <v>297</v>
      </c>
      <c r="C727" s="63"/>
      <c r="D727" s="63"/>
      <c r="E727" s="253"/>
      <c r="F727" s="263">
        <f>F483</f>
        <v>0</v>
      </c>
    </row>
    <row r="728" spans="1:6" ht="20.100000000000001" customHeight="1">
      <c r="A728" s="252" t="s">
        <v>277</v>
      </c>
      <c r="B728" s="251" t="s">
        <v>278</v>
      </c>
      <c r="C728" s="63"/>
      <c r="D728" s="63"/>
      <c r="E728" s="253"/>
      <c r="F728" s="263">
        <f>F513</f>
        <v>0</v>
      </c>
    </row>
    <row r="729" spans="1:6" ht="20.100000000000001" customHeight="1">
      <c r="A729" s="252" t="s">
        <v>280</v>
      </c>
      <c r="B729" s="251" t="s">
        <v>301</v>
      </c>
      <c r="C729" s="63"/>
      <c r="D729" s="63"/>
      <c r="E729" s="253"/>
      <c r="F729" s="263">
        <f>F555</f>
        <v>0</v>
      </c>
    </row>
    <row r="730" spans="1:6" ht="20.100000000000001" customHeight="1">
      <c r="A730" s="252" t="s">
        <v>282</v>
      </c>
      <c r="B730" s="251" t="s">
        <v>302</v>
      </c>
      <c r="C730" s="63"/>
      <c r="D730" s="63"/>
      <c r="E730" s="253"/>
      <c r="F730" s="263">
        <f>F585</f>
        <v>0</v>
      </c>
    </row>
    <row r="731" spans="1:6" ht="20.100000000000001" customHeight="1">
      <c r="A731" s="252" t="s">
        <v>284</v>
      </c>
      <c r="B731" s="251" t="s">
        <v>283</v>
      </c>
      <c r="C731" s="63"/>
      <c r="D731" s="63"/>
      <c r="E731" s="253"/>
      <c r="F731" s="263">
        <f>F615</f>
        <v>0</v>
      </c>
    </row>
    <row r="732" spans="1:6" ht="20.100000000000001" customHeight="1">
      <c r="A732" s="252" t="s">
        <v>285</v>
      </c>
      <c r="B732" s="251" t="s">
        <v>286</v>
      </c>
      <c r="C732" s="63"/>
      <c r="D732" s="63"/>
      <c r="E732" s="253"/>
      <c r="F732" s="263">
        <f>F642</f>
        <v>0</v>
      </c>
    </row>
    <row r="733" spans="1:6" ht="20.100000000000001" customHeight="1">
      <c r="A733" s="252" t="s">
        <v>288</v>
      </c>
      <c r="B733" s="251" t="s">
        <v>287</v>
      </c>
      <c r="C733" s="63"/>
      <c r="D733" s="63"/>
      <c r="E733" s="253"/>
      <c r="F733" s="263">
        <f>F669</f>
        <v>0</v>
      </c>
    </row>
    <row r="734" spans="1:6" ht="20.100000000000001" customHeight="1">
      <c r="A734" s="252" t="s">
        <v>290</v>
      </c>
      <c r="B734" s="251" t="s">
        <v>289</v>
      </c>
      <c r="C734" s="63"/>
      <c r="D734" s="63"/>
      <c r="E734" s="253"/>
      <c r="F734" s="263">
        <f>F713</f>
        <v>0</v>
      </c>
    </row>
    <row r="735" spans="1:6" ht="15">
      <c r="A735" s="63"/>
      <c r="B735" s="63"/>
      <c r="C735" s="63"/>
      <c r="D735" s="63"/>
      <c r="E735" s="253"/>
      <c r="F735" s="263"/>
    </row>
    <row r="736" spans="1:6" ht="33" customHeight="1">
      <c r="A736" s="63"/>
      <c r="B736" s="251" t="s">
        <v>299</v>
      </c>
      <c r="C736" s="63"/>
      <c r="D736" s="63"/>
      <c r="E736" s="253"/>
      <c r="F736" s="263">
        <f>SUM(F718:F734)</f>
        <v>0</v>
      </c>
    </row>
    <row r="737" spans="1:6" ht="15">
      <c r="A737" s="48"/>
      <c r="B737" s="48"/>
      <c r="C737" s="48"/>
      <c r="D737" s="48"/>
      <c r="E737" s="257"/>
      <c r="F737" s="271"/>
    </row>
    <row r="739" spans="1:6" ht="38.25" customHeight="1">
      <c r="B739" s="260" t="s">
        <v>306</v>
      </c>
      <c r="C739" s="371" t="s">
        <v>307</v>
      </c>
      <c r="D739" s="371"/>
      <c r="E739" s="371"/>
    </row>
    <row r="740" spans="1:6" ht="38.25" customHeight="1">
      <c r="C740" s="371" t="s">
        <v>309</v>
      </c>
      <c r="D740" s="371"/>
      <c r="E740" s="371"/>
    </row>
    <row r="741" spans="1:6" ht="27" customHeight="1">
      <c r="C741" s="371" t="s">
        <v>308</v>
      </c>
      <c r="D741" s="371"/>
      <c r="E741" s="371"/>
    </row>
    <row r="742" spans="1:6" ht="30.75" customHeight="1"/>
  </sheetData>
  <mergeCells count="10">
    <mergeCell ref="C741:E741"/>
    <mergeCell ref="C740:E740"/>
    <mergeCell ref="C739:E739"/>
    <mergeCell ref="A1:F2"/>
    <mergeCell ref="A3:F4"/>
    <mergeCell ref="A414:F414"/>
    <mergeCell ref="A264:F264"/>
    <mergeCell ref="A219:F219"/>
    <mergeCell ref="A95:F95"/>
    <mergeCell ref="A5:F5"/>
  </mergeCells>
  <pageMargins left="0.9055118110236221" right="0.31496062992125984" top="0.74803149606299213" bottom="0.74803149606299213" header="0.31496062992125984" footer="0.31496062992125984"/>
  <pageSetup scale="74" orientation="portrait" r:id="rId1"/>
  <headerFooter>
    <oddFooter>&amp;C&amp;P / &amp;N</oddFooter>
  </headerFooter>
  <rowBreaks count="17" manualBreakCount="17">
    <brk id="41" max="5" man="1"/>
    <brk id="78" max="5" man="1"/>
    <brk id="119" max="5" man="1"/>
    <brk id="164" max="5" man="1"/>
    <brk id="204" max="5" man="1"/>
    <brk id="244" max="5" man="1"/>
    <brk id="290" max="5" man="1"/>
    <brk id="333" max="5" man="1"/>
    <brk id="370" max="5" man="1"/>
    <brk id="406" max="5" man="1"/>
    <brk id="453" max="5" man="1"/>
    <brk id="496" max="5" man="1"/>
    <brk id="542" max="5" man="1"/>
    <brk id="585" max="5" man="1"/>
    <brk id="630" max="5" man="1"/>
    <brk id="669" max="5" man="1"/>
    <brk id="71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Opće napomene</vt:lpstr>
      <vt:lpstr>Troškovnik</vt:lpstr>
      <vt:lpstr>'Opće napomene'!Print_Area</vt:lpstr>
      <vt:lpstr>Troškovnik!Print_Area</vt:lpstr>
      <vt:lpstr>'Opće napomene'!Print_Titles</vt:lpstr>
    </vt:vector>
  </TitlesOfParts>
  <Company>Hrvatske autoceste d.o.o.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Vukelja</dc:creator>
  <cp:lastModifiedBy>Lidija Svetec Šošić</cp:lastModifiedBy>
  <cp:lastPrinted>2021-11-11T10:26:24Z</cp:lastPrinted>
  <dcterms:created xsi:type="dcterms:W3CDTF">1996-10-14T23:33:28Z</dcterms:created>
  <dcterms:modified xsi:type="dcterms:W3CDTF">2021-11-11T12:55:35Z</dcterms:modified>
</cp:coreProperties>
</file>