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svetec\Desktop\nabava2021- 31.05.2021\JEDNOSTAVNA NABAVA\J203-21_ sanacija kabelskih trasa unutar pojasa AC uslijed erozije nasipanog materijal na A1 i a10\objava\"/>
    </mc:Choice>
  </mc:AlternateContent>
  <bookViews>
    <workbookView xWindow="28680" yWindow="-120" windowWidth="38640" windowHeight="15840" tabRatio="859"/>
  </bookViews>
  <sheets>
    <sheet name="Opće napomene" sheetId="66" r:id="rId1"/>
    <sheet name="Troškovnik" sheetId="74" r:id="rId2"/>
  </sheets>
  <externalReferences>
    <externalReference r:id="rId3"/>
    <externalReference r:id="rId4"/>
    <externalReference r:id="rId5"/>
    <externalReference r:id="rId6"/>
  </externalReferences>
  <definedNames>
    <definedName name="BROD">#REF!</definedName>
    <definedName name="CEH">#REF!</definedName>
    <definedName name="Copy_of_DA669E372">#REF!</definedName>
    <definedName name="d">#REF!</definedName>
    <definedName name="DALEKOVOD">#REF!</definedName>
    <definedName name="dd">#REF!</definedName>
    <definedName name="GP_KRK">#REF!</definedName>
    <definedName name="Gradec">#REF!</definedName>
    <definedName name="HIDRA">[1]FAKTORI!$B$4</definedName>
    <definedName name="i">#REF!</definedName>
    <definedName name="ii">#REF!</definedName>
    <definedName name="is">#REF!</definedName>
    <definedName name="jm">#REF!</definedName>
    <definedName name="k">#REF!</definedName>
    <definedName name="l">#REF!</definedName>
    <definedName name="m">#REF!</definedName>
    <definedName name="n">#REF!</definedName>
    <definedName name="o">#REF!</definedName>
    <definedName name="OLE_LINK2">#REF!</definedName>
    <definedName name="OSIJEK_KOTEKS">#REF!</definedName>
    <definedName name="POPUST">'[2]FAKTORI 2'!$B$3</definedName>
    <definedName name="POPUST_2">[3]FAKTORI!$B$3</definedName>
    <definedName name="POSTO">[4]Rekapitulacija!$C$52</definedName>
    <definedName name="_xlnm.Print_Area" localSheetId="0">'Opće napomene'!$A$1:$F$48</definedName>
    <definedName name="_xlnm.Print_Area" localSheetId="1">Troškovnik!$A$1:$F$750</definedName>
    <definedName name="Print_Area_MI">#REF!</definedName>
    <definedName name="_xlnm.Print_Titles" localSheetId="0">'Opće napomene'!$1:$6</definedName>
    <definedName name="st">#REF!</definedName>
    <definedName name="SWIETELSKY">#REF!</definedName>
    <definedName name="z">#REF!</definedName>
    <definedName name="ZAGREB_MONTAŽA">#REF!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7" i="74" l="1"/>
  <c r="F733" i="74" l="1"/>
  <c r="F734" i="74"/>
  <c r="F732" i="74"/>
  <c r="F729" i="74"/>
  <c r="F726" i="74"/>
  <c r="F725" i="74"/>
  <c r="F724" i="74"/>
  <c r="F723" i="74"/>
  <c r="F720" i="74"/>
  <c r="F722" i="74"/>
  <c r="F719" i="74"/>
  <c r="B713" i="74"/>
  <c r="B483" i="74"/>
  <c r="B453" i="74"/>
  <c r="B411" i="74"/>
  <c r="B333" i="74"/>
  <c r="B261" i="74"/>
  <c r="B216" i="74"/>
  <c r="B92" i="74"/>
  <c r="F712" i="74"/>
  <c r="F711" i="74"/>
  <c r="B669" i="74"/>
  <c r="B642" i="74"/>
  <c r="B615" i="74"/>
  <c r="B585" i="74"/>
  <c r="B555" i="74"/>
  <c r="B513" i="74"/>
  <c r="B174" i="74"/>
  <c r="B137" i="74"/>
  <c r="B32" i="74"/>
  <c r="B712" i="74"/>
  <c r="F713" i="74"/>
  <c r="B711" i="74"/>
  <c r="B710" i="74"/>
  <c r="B708" i="74"/>
  <c r="F704" i="74"/>
  <c r="F708" i="74" s="1"/>
  <c r="B700" i="74"/>
  <c r="F675" i="74"/>
  <c r="F700" i="74" s="1"/>
  <c r="F668" i="74" l="1"/>
  <c r="F669" i="74" s="1"/>
  <c r="B668" i="74"/>
  <c r="B667" i="74"/>
  <c r="B666" i="74"/>
  <c r="B664" i="74"/>
  <c r="F660" i="74"/>
  <c r="F664" i="74" s="1"/>
  <c r="F656" i="74"/>
  <c r="B656" i="74"/>
  <c r="F648" i="74"/>
  <c r="F641" i="74" l="1"/>
  <c r="F642" i="74" s="1"/>
  <c r="B641" i="74"/>
  <c r="B640" i="74"/>
  <c r="B639" i="74"/>
  <c r="B637" i="74"/>
  <c r="F633" i="74"/>
  <c r="B629" i="74"/>
  <c r="F621" i="74"/>
  <c r="F629" i="74" s="1"/>
  <c r="B614" i="74" l="1"/>
  <c r="F613" i="74"/>
  <c r="B613" i="74"/>
  <c r="B612" i="74"/>
  <c r="B610" i="74"/>
  <c r="F606" i="74"/>
  <c r="F610" i="74" s="1"/>
  <c r="B602" i="74"/>
  <c r="F591" i="74"/>
  <c r="F602" i="74" s="1"/>
  <c r="B584" i="74" l="1"/>
  <c r="F583" i="74"/>
  <c r="B583" i="74"/>
  <c r="B582" i="74"/>
  <c r="B580" i="74"/>
  <c r="F576" i="74"/>
  <c r="F580" i="74" s="1"/>
  <c r="B572" i="74"/>
  <c r="F561" i="74"/>
  <c r="F572" i="74" s="1"/>
  <c r="B554" i="74" l="1"/>
  <c r="B553" i="74"/>
  <c r="B552" i="74"/>
  <c r="B550" i="74"/>
  <c r="F546" i="74"/>
  <c r="F550" i="74" s="1"/>
  <c r="F554" i="74" s="1"/>
  <c r="F542" i="74"/>
  <c r="F553" i="74" s="1"/>
  <c r="B542" i="74"/>
  <c r="F555" i="74" l="1"/>
  <c r="B512" i="74"/>
  <c r="F511" i="74"/>
  <c r="B511" i="74"/>
  <c r="B510" i="74"/>
  <c r="B508" i="74"/>
  <c r="F504" i="74"/>
  <c r="F508" i="74" s="1"/>
  <c r="B500" i="74"/>
  <c r="F489" i="74"/>
  <c r="F500" i="74" s="1"/>
  <c r="B482" i="74" l="1"/>
  <c r="F481" i="74"/>
  <c r="B481" i="74"/>
  <c r="B480" i="74"/>
  <c r="B478" i="74"/>
  <c r="F474" i="74"/>
  <c r="F478" i="74" s="1"/>
  <c r="B470" i="74"/>
  <c r="F459" i="74"/>
  <c r="F470" i="74" s="1"/>
  <c r="B452" i="74" l="1"/>
  <c r="B451" i="74"/>
  <c r="B450" i="74"/>
  <c r="B448" i="74"/>
  <c r="F444" i="74"/>
  <c r="F448" i="74" s="1"/>
  <c r="F452" i="74" s="1"/>
  <c r="F440" i="74"/>
  <c r="F451" i="74" s="1"/>
  <c r="B440" i="74"/>
  <c r="F453" i="74" l="1"/>
  <c r="B410" i="74"/>
  <c r="F409" i="74"/>
  <c r="F411" i="74" s="1"/>
  <c r="B409" i="74"/>
  <c r="B408" i="74"/>
  <c r="B406" i="74"/>
  <c r="F398" i="74"/>
  <c r="F406" i="74" s="1"/>
  <c r="F410" i="74" s="1"/>
  <c r="F394" i="74"/>
  <c r="B394" i="74"/>
  <c r="F332" i="74" l="1"/>
  <c r="B332" i="74"/>
  <c r="F331" i="74"/>
  <c r="F333" i="74" s="1"/>
  <c r="B331" i="74"/>
  <c r="B330" i="74"/>
  <c r="B328" i="74"/>
  <c r="F324" i="74"/>
  <c r="F328" i="74" s="1"/>
  <c r="F320" i="74"/>
  <c r="B320" i="74"/>
  <c r="F260" i="74" l="1"/>
  <c r="F259" i="74"/>
  <c r="F261" i="74" s="1"/>
  <c r="B258" i="74"/>
  <c r="F256" i="74"/>
  <c r="B256" i="74"/>
  <c r="F225" i="74"/>
  <c r="B225" i="74"/>
  <c r="B215" i="74" l="1"/>
  <c r="B214" i="74"/>
  <c r="B213" i="74"/>
  <c r="F211" i="74"/>
  <c r="F215" i="74" s="1"/>
  <c r="B211" i="74"/>
  <c r="F203" i="74"/>
  <c r="F214" i="74" s="1"/>
  <c r="F216" i="74" s="1"/>
  <c r="B203" i="74"/>
  <c r="F173" i="74" l="1"/>
  <c r="B173" i="74"/>
  <c r="B172" i="74"/>
  <c r="B171" i="74"/>
  <c r="F169" i="74"/>
  <c r="B169" i="74"/>
  <c r="F158" i="74"/>
  <c r="B158" i="74"/>
  <c r="F136" i="74" l="1"/>
  <c r="B136" i="74"/>
  <c r="F135" i="74"/>
  <c r="F137" i="74" s="1"/>
  <c r="B135" i="74"/>
  <c r="B134" i="74"/>
  <c r="F132" i="74"/>
  <c r="B132" i="74"/>
  <c r="B124" i="74"/>
  <c r="F98" i="74"/>
  <c r="F124" i="74" s="1"/>
  <c r="F91" i="74" l="1"/>
  <c r="B91" i="74"/>
  <c r="F90" i="74"/>
  <c r="F92" i="74" s="1"/>
  <c r="B90" i="74"/>
  <c r="B89" i="74"/>
  <c r="F87" i="74"/>
  <c r="B87" i="74"/>
  <c r="F48" i="74"/>
  <c r="B48" i="74"/>
  <c r="B27" i="74" l="1"/>
  <c r="F27" i="74"/>
  <c r="F31" i="74" l="1"/>
  <c r="F172" i="74"/>
  <c r="F174" i="74" s="1"/>
  <c r="F721" i="74" s="1"/>
  <c r="B30" i="74"/>
  <c r="B29" i="74"/>
  <c r="B17" i="74"/>
  <c r="F17" i="74"/>
  <c r="F30" i="74" s="1"/>
  <c r="F32" i="74" l="1"/>
  <c r="F718" i="74" s="1"/>
  <c r="F614" i="74"/>
  <c r="F615" i="74" s="1"/>
  <c r="F731" i="74" s="1"/>
  <c r="F584" i="74"/>
  <c r="F585" i="74" s="1"/>
  <c r="F730" i="74" s="1"/>
  <c r="F512" i="74"/>
  <c r="F513" i="74" s="1"/>
  <c r="F728" i="74" s="1"/>
  <c r="F482" i="74"/>
  <c r="F483" i="74" s="1"/>
  <c r="F727" i="74" s="1"/>
  <c r="F736" i="74" l="1"/>
</calcChain>
</file>

<file path=xl/sharedStrings.xml><?xml version="1.0" encoding="utf-8"?>
<sst xmlns="http://schemas.openxmlformats.org/spreadsheetml/2006/main" count="1066" uniqueCount="310">
  <si>
    <t>1.</t>
  </si>
  <si>
    <t>1.1.</t>
  </si>
  <si>
    <t>Opis stavke</t>
  </si>
  <si>
    <t>Redni broj</t>
  </si>
  <si>
    <t>Jedinična cijena</t>
  </si>
  <si>
    <t>Jedinica mjere</t>
  </si>
  <si>
    <t>Količina radova</t>
  </si>
  <si>
    <t>Ukupna cijena (KN)</t>
  </si>
  <si>
    <t>m</t>
  </si>
  <si>
    <t>TROŠKOVNIK</t>
  </si>
  <si>
    <t>Izvođač je dužan pridržavati se svih važećih zakona i propisa iz područja gradnje, hrvatskih ili jednakovrijednih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</si>
  <si>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</si>
  <si>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</si>
  <si>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</si>
  <si>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Izvođačeva je obveza održavanje javnih cesta i putova koje koristi u svrhu građenja te sanacija svih eventualnih oštećenja nastalih korištenjem. Predmetni radovi u potpunosti su obuhvaćeni stavkom troškovnika. Nakon završetka radova potrebno je ishoditi suglasnost upravitelja ceste (puta) da su isti vraćeni u uredno i ispravno stanje.</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</si>
  <si>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</si>
  <si>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</si>
  <si>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na cestama» (Zagreb, izdanje 2001. god.) dio su ugovorne dokumentacije i Izvođač je dužan postupati u skladu s OTU-a osim ako je u projektnoj dokumentaciji drukčije istaknuto.</t>
  </si>
  <si>
    <t>Izvođač je dužan gradilište održavati čistim, a na kraju radova treba izvesti detaljno čišćenje.</t>
  </si>
  <si>
    <t>Radovi se izvode prema projektu, a u svim slučajevima potrebne izmjene ili dopune projekta ili njegovih dijelova, odluku o tome donosit će sporazumno projektant, nadzorni inženjer, predstavnik naručitelja i predstavnik izvođača, a tu svoju odluku unosit će u građevni dnevnik. Sve izmjene ili dopune projekta, ili njegovih dijelova, za koje se po građevnom dnevniku ne može dokazati da su uslijedile po opisanom postupku, neće se obračunavati ni po privremenom ni po konačnom obračunu.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</si>
  <si>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ako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</si>
  <si>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i Naručitelja.</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</si>
  <si>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</si>
  <si>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</si>
  <si>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da svu postojeću opremu koja se trajno uklanja (rasvjeta, odbojna i žičana ograda, ostala) zapisnički izvrši primopredaju nadležnoj Tehničkoj jedinici za održavanje HAC-a.</t>
  </si>
  <si>
    <t>Radovi se izvode pod prometom</t>
  </si>
  <si>
    <t>Jedinične cijene obuhvaćaju i izradu uputa za rukovanje i održavanje ugrađene opreme i izradu svih protokola o ispitivanju. Uključena je sva dokumentacija potrebna za tehnički pregled. Za sve vrste radova u jediničnim cijenama uključena je izrada tehničke dokumentacije izvedenog stanja.</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</si>
  <si>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 ispitivanja  po završetku svih radova, praćenje i otklanjanje eventualnih nedostataka u jamstvenom roku, te svi ostali neimenovani pomoćni radovi i materijal koji su potrebni za kompletno dovršenje radova po ovom troškovniku.</t>
  </si>
  <si>
    <t xml:space="preserve">Nakon dovršenja gradnje izvođač će predati posve uređeno gradilište i okolinu predstavniku naručitelja. </t>
  </si>
  <si>
    <t>1.1.1.</t>
  </si>
  <si>
    <t>Montažni radovi</t>
  </si>
  <si>
    <t>Montaža lim kanalice za zaštitu kabela</t>
  </si>
  <si>
    <t>Stavka obuhvaća:</t>
  </si>
  <si>
    <t>Obračun po metru ugrađene kanalice</t>
  </si>
  <si>
    <t>Obračun po kubičnom metru stvarno zatrpane zemlje</t>
  </si>
  <si>
    <t>2.</t>
  </si>
  <si>
    <t>Zemljani radovi</t>
  </si>
  <si>
    <t>Zatrpavanje donjeg otvora "lim" kanalice</t>
  </si>
  <si>
    <t>Stavka obuhvaća zatpavanje donjeg otvora "lim" kanalice zemljanim materijalom.</t>
  </si>
  <si>
    <t>2.1.</t>
  </si>
  <si>
    <t>2.1.1.</t>
  </si>
  <si>
    <t>2.2.</t>
  </si>
  <si>
    <t>2.2.1.</t>
  </si>
  <si>
    <t>Otkopavanje zemljanog materijala za ukopavanje “lim“ kanalice</t>
  </si>
  <si>
    <t>Stavka obuhvaća otkopavanje zemljanog materijala na mjestu ugradnje lim kanalice kako bi se ista mogla ukopati.</t>
  </si>
  <si>
    <t>Nabava, doprema i ugradnja "lim" kanalice za zaštitu postojećeg kabela unutarnjih dimenzija 12 cm x 12 cm s poklopcem, ukupne širine 28 cm, od vruće cinčanog lima debljine 5 mm. Stavka uključuje i 8 sidrenih vijaka za pričvršćenje kanalice na armiranobetonski temelj rasvjetnog stupa, vijci M10x108, svi elementi od čelika S235. Poklopac lim kanala potrebno je trajno zatvoriti varenjem (var 3 mm), a mjesta varova zaštiti antikorozivnim premazom.</t>
  </si>
  <si>
    <t>Obračun po kubičnom metru otkopanog zemljanog materijala</t>
  </si>
  <si>
    <t>Pripremni radovi</t>
  </si>
  <si>
    <t>Čišćenje i priprema terena</t>
  </si>
  <si>
    <t>(OTU I st.1-03)</t>
  </si>
  <si>
    <t>Uklanjanje umjetnih objekata i slično</t>
  </si>
  <si>
    <t>(OTU I st. 1-03.2)</t>
  </si>
  <si>
    <t>Rad obuhvaća uklanjanje postojećih elemenata odvodnje: betonska trapezna kanalica i odvodna cijev.
Elemente treba ukloniti uz primjenu zaštitnih mjera prema važećim propisima te tako da se ne izazove šteta na susjednim elementima i postojećoj cesti.  
Betonske trapezne kanalice treba ukloniti tako da teren nakon uklanjanja bude sposoban za funkcionalnu upotrebu. 
Uklanjanje treba obaviti bez nanošenja štete na ostalim objektima i posjedima uz cestu. 
Materijal koji se ne može iskoristiti treba odložiti na mjesto gdje neće smetati radovima. 
Radovi uklanjanja uključuju i utovar u prijevozna sredstva te odvoz na odlagalište.</t>
  </si>
  <si>
    <t>1.1.1.1.</t>
  </si>
  <si>
    <t>Uklanjanje postojeće betonske trapezne kanalice za odvodnju</t>
  </si>
  <si>
    <t>kom</t>
  </si>
  <si>
    <t>Obračun po komadu uklonjene kanalice</t>
  </si>
  <si>
    <t>1.1.1.2.</t>
  </si>
  <si>
    <t>Uklanjanje postojeće odvodne cijevi (pretp. ɸ 200 mm )</t>
  </si>
  <si>
    <t>Obračun po metru uklonjene cijevi</t>
  </si>
  <si>
    <t>Iskop zemljanog materijala za uklanjanje postojeće odvodne cijevi</t>
  </si>
  <si>
    <t>(OTU II st. 2-05)</t>
  </si>
  <si>
    <t>Podrazumijeva ručni iskop zemljanog materijala uz svu potrebnu zaštitu stabilnosti (razupiranje, odvodnja, zbijanje), odlaganje iskopanog i drugog materijala, utovar i odvoz viška materijala na odlagalište,  te čišćenje terena u zoni rova. Iskop se vrši u kategoriji materijala "B". Dimenzije iskopa su: širina 0.5 m, dubine 0.8 m, duljine 1.7 m.</t>
  </si>
  <si>
    <t>Obračun u kubičnim metrima stvarno iskopanog materijala u sraslom tlu</t>
  </si>
  <si>
    <t>Iskop rova za instalacije</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</si>
  <si>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0.6 m, dubine 0.9 m, duljine 12 m.</t>
  </si>
  <si>
    <t>Obračun po kubičnim metrima stvarno iskopanog rova u sraslom tlu</t>
  </si>
  <si>
    <t>2.3.</t>
  </si>
  <si>
    <t>Izrada novog rova za postojeće instalacije (širina 60 cm)</t>
  </si>
  <si>
    <t>2.3.1.</t>
  </si>
  <si>
    <t>- čišćenje i planiranje dna rova</t>
  </si>
  <si>
    <t>Obračun po metru dužnom rova</t>
  </si>
  <si>
    <t>2.3.2.</t>
  </si>
  <si>
    <t>- nasipavanje pijeska u sloju od 10 cm</t>
  </si>
  <si>
    <t>Obračun po kubičnom metru nasipanog pijeska</t>
  </si>
  <si>
    <t>2.3.3.</t>
  </si>
  <si>
    <t>- polaganje novih zaštitnih cijevi PEHD ɸ 160 mm</t>
  </si>
  <si>
    <t>Obračun po metru dužnom zaštitne cijev</t>
  </si>
  <si>
    <t>2.3.4.</t>
  </si>
  <si>
    <t>- oblaganje postojećih kabela zaštitnim cijevima na sloju od pijeska</t>
  </si>
  <si>
    <t>Obračun po metru dužnom obloženog kabela</t>
  </si>
  <si>
    <t>2.3.5.</t>
  </si>
  <si>
    <t>- zasipivanje postavljenih kabela pijeskom do ukupne debljine sloja 25 cm</t>
  </si>
  <si>
    <t>2.3.6.</t>
  </si>
  <si>
    <t>- postavljanje Gall štitnika</t>
  </si>
  <si>
    <t>Obračun po komadu Gall štitnika jedinične duljine 1 m</t>
  </si>
  <si>
    <t>2.3.7.</t>
  </si>
  <si>
    <t>- vraćanje postojeće odvodne PEHD cijevi na prvobitan položaj</t>
  </si>
  <si>
    <t>Obračun po komadu betonske cijevi</t>
  </si>
  <si>
    <t>2.3.8.</t>
  </si>
  <si>
    <t>- postavljanje PVC upozoravajuće trake</t>
  </si>
  <si>
    <t>Obračun po metru dužnom PVC trake</t>
  </si>
  <si>
    <t>2.3.9.</t>
  </si>
  <si>
    <t>- zatrpavanje rova mješavinom iskopanog materijala (60%) i kamenim materijalom granulacije 16/32 mm (40%) s nabijanjem u slojevima od 20 cm, u debljini od 65 cm</t>
  </si>
  <si>
    <t>Obračun po kubičnim metrima stvarno zatrpanog rova</t>
  </si>
  <si>
    <t>2.3.10.</t>
  </si>
  <si>
    <t>- vraćanje trapeznih kanalica na prvobitan položaj</t>
  </si>
  <si>
    <t>Obračun po komadu trapezne kanalice</t>
  </si>
  <si>
    <t>2.3.11.</t>
  </si>
  <si>
    <t>- planiranje površine zatrpanog rova s odvozom viška materijala na deponiju</t>
  </si>
  <si>
    <t>kpl</t>
  </si>
  <si>
    <t>Obračun po kompletu uređenog rova</t>
  </si>
  <si>
    <t>2.4.</t>
  </si>
  <si>
    <t>Zatrpavanje postojeće odvodne cijevi zemljanim materijalom</t>
  </si>
  <si>
    <t>Stavka obuhvaća vraćanje iskopanog zemljanog materijala uz novi rov iznad postojeće odvodne cijevi koja je vraćena na prvobitni položaj.</t>
  </si>
  <si>
    <t>Otkopavanje kabela i uzemljivača</t>
  </si>
  <si>
    <t>Rad obuhvaća ručno otkopavanje postojećih kabela i uzemljivača koji su izbili na površinu, u širini od 20 cm i dubini od 15 cm uz maksimalan oprez kako se isti ne bi oštetili.</t>
  </si>
  <si>
    <t>Obračun po metru stvarno otkopanog postojećeg kabela</t>
  </si>
  <si>
    <t>1.2.</t>
  </si>
  <si>
    <t>1.2.1.</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</si>
  <si>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9.1 m.</t>
  </si>
  <si>
    <t>Obračun u kubičnim metrima stvarno iskopanog rova u sraslom tlu</t>
  </si>
  <si>
    <t>1.3.</t>
  </si>
  <si>
    <t>Izrada novog rova za postojeće instalacije (širina 55 cm)</t>
  </si>
  <si>
    <t>Stavka uključuje:</t>
  </si>
  <si>
    <t>1.3.1.</t>
  </si>
  <si>
    <t>1.3.2.</t>
  </si>
  <si>
    <t>1.3.3.</t>
  </si>
  <si>
    <t>- polaganje postojećih kabela na sloj od pijeska</t>
  </si>
  <si>
    <t>Obračun po metru dužnom postojećeg kabela</t>
  </si>
  <si>
    <t>1.3.4.</t>
  </si>
  <si>
    <t>1.3.5.</t>
  </si>
  <si>
    <t>Obračun po komadu položenog štitnika jedinične duljine 1 m</t>
  </si>
  <si>
    <t>1.3.6.</t>
  </si>
  <si>
    <t>1.3.7.</t>
  </si>
  <si>
    <t>- zatrpavanje rova mješavinom iskopanog materijala (60%) i kamenim materijalom granulacije 16/32 mm (40%) s nabijanjem u slojevima od 20 cm, u debljini od 50 cm</t>
  </si>
  <si>
    <t>1.3.8.</t>
  </si>
  <si>
    <t>Betonski radovi</t>
  </si>
  <si>
    <t>Beton za završni sloj kabelskog rova (mršavi beton)</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</si>
  <si>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t>
  </si>
  <si>
    <t>Obračun po kubičnom metru ugrađenog betona</t>
  </si>
  <si>
    <t>1.1</t>
  </si>
  <si>
    <t>Iskop rova</t>
  </si>
  <si>
    <t>Podrazumijeva ručni iskop rova za instalacije na mjestu postojećeg rova, uz svu potrebnu zaštitu stabilnosti rova (razupiranje, odvodnja, zbijanje), odlaganje iskopanog i drugog materijala, utovar i odvoz viška materijala na odlagalište,  te čišćenje terena u zoni rova. Iskop rova se vrši u kategoriji materijala "B", uz maksimalan oprez kako se postojeći kabeli i uzemljivač ne bi oštetili. Rov je širine 0.4 m, dubine 0.5 m, duljine 2.5 m.</t>
  </si>
  <si>
    <t>Izrada novog rova za uzemljivač i betonsku U kanalicu (širina rova 40 cm)</t>
  </si>
  <si>
    <t>- polaganje postojećeg uzemljivača na dubinu od 50 cm</t>
  </si>
  <si>
    <t>Obračun po metru dužnom položenog uzemljivača</t>
  </si>
  <si>
    <t>- polaganje sloja od iskopanog materijala oko uzemljivača debljine 15 cm, s nabijanjem</t>
  </si>
  <si>
    <t>Obračun po kubičnom metru položenog materijala</t>
  </si>
  <si>
    <t>- zasipivanje rubova oko U kanalice iskopanim materijalom (nakon postavljene U kanalice) visine 25 cm, širine 10 cm</t>
  </si>
  <si>
    <t>Beton za podložni sloj U kanalice (mršavi beton)</t>
  </si>
  <si>
    <t>Uređena podloga debljine 10 cm od mršavog betona C8/10, širine 40 cm i duljine 2,5 m. Izvodi se kao podložni sloj za betonsku U kanalicu. Gornja površina mora biti ravna.</t>
  </si>
  <si>
    <t>Betonska U kanalica</t>
  </si>
  <si>
    <t>Nabava, doprema i ugradnja betonskih kabelskih kanalica tip U, dimenzija 30x20 cm, razred izloženosti XC4 s betonskim poklopcima. Postaviti na prethodno uređenu podlogu debljine 10 cm načinjenu od mršavog betona C8/10. Poslije ugradnje poravnati teren do gornjeg ruba poklopca kanalice. Stavka uključuje i polaganje postojećih kabela u kanalicu.</t>
  </si>
  <si>
    <t>Obračun po m' ugrađene kanalice.</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</si>
  <si>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15 m.</t>
  </si>
  <si>
    <t>1.2.2.</t>
  </si>
  <si>
    <t>1.2.3.</t>
  </si>
  <si>
    <t>1.2.4.</t>
  </si>
  <si>
    <t>1.2.5.</t>
  </si>
  <si>
    <t>Obračun po komadu ugrađenog Gall štitnika jedinične duljine 1 m</t>
  </si>
  <si>
    <t>1.2.6.</t>
  </si>
  <si>
    <t>1.2.7.</t>
  </si>
  <si>
    <t>Obračun po kubičnom metru stvarno zatrpanog rova</t>
  </si>
  <si>
    <t>1.2.8.</t>
  </si>
  <si>
    <t>Privremeno uklanjanje i ponovna montaža dijela zaštitne odbojne ograde.
(OTU I st.1-03.2)
Uklanjanje treba obaviti tako da se svi sastavni dijelovi sačuvaju neoštećeni i da ih je moguće opet upotrijebiti te uz primjenu zaštitnih mjera prema važećim propisima te tako da se ne izazove šteta na susjednim objektima i posjedima kao i na postojećoj cesti.</t>
  </si>
  <si>
    <t>Obračun po metru dužnom zaštitne odbojne ograde</t>
  </si>
  <si>
    <t>Iskop rova za instalacije na mjestu postojećeg rova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</si>
  <si>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 m. Iskop se vrši uz maksimalan oprez i zaštitu zbog blizine revizionog okna.</t>
  </si>
  <si>
    <t>Iskop rova za instalacije na mjestu novog rova</t>
  </si>
  <si>
    <t>Podrazumijeva ručni iskop novog rova uz svu potrebnu zaštitu stabilnosti rova (razupiranje, odvodnja, zbijanje), odlaganje iskopanog i drugog materijala, utovar i odvoz viška materijala na odlagalište,  te čišćenje terena u zoni rova. Iskop rova se vrši u kategoriji materijala "B". Rov je širine 0.30 m, dubine 0.8 m, duljine 20.1 m. Iskop se vrši uz maksimalan oprez i zaštitu zbog blizine revizionog okna.</t>
  </si>
  <si>
    <t>Izrada novog rova za postojeće instalacije (širina 30 cm)</t>
  </si>
  <si>
    <t>- zatrpavanje rova mješavinom iskopanog materijala (60%) i kamenim materijalom granulacije 16/32 mm (40%) s nabijanjem u slojevima od 20 cm, u debljini od 55 cm</t>
  </si>
  <si>
    <t>Iskop postojećih instalacija</t>
  </si>
  <si>
    <t>Podrazumijeva ručni iskop postojećih kabela, odlaganje iskopanog i drugog materijala, utovar i odvoz viška materijala na odlagalište Iskop se vrši u kategoriji materijala "B". Iskop je širine 0.40 m, dubine 0.1 m, duljine 9.8 m (SZ) i širine 0.4 m, dubine 0.1 m, duljine 29.9 m (JI).</t>
  </si>
  <si>
    <t>Obračun po kubičnom metru iskopa postojećih kabela</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</si>
  <si>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9.8 m (SZ) i širine 0.55 m, dubine 0.8 m, duljine 29.9 m (JI). Stavka vrijedi za oba rova - SZ i JI od ormara ORE4.</t>
  </si>
  <si>
    <t>Izrada novog rova za postojeće instalacije (širina 40 cm) SZ od ORE4</t>
  </si>
  <si>
    <t>- oblaganje postojećeg kabela 3xNAYY(PP00-A) 4x25 mm² u PEHD cijev Φ110 mm i polaganje na sloj od pijeska</t>
  </si>
  <si>
    <t>- polaganje kabela NYY(PP00) 4x35 mm² na sloj od pijeska</t>
  </si>
  <si>
    <t>- postavljanje postojeće Fe/Zn trake na nož u rov na dubini 0,5 m</t>
  </si>
  <si>
    <t>Obračun po metru dužnom postojeće Fe/Zn trake</t>
  </si>
  <si>
    <t>Obračun po komadu jedinične duljine 1 m</t>
  </si>
  <si>
    <t>1.3.9.</t>
  </si>
  <si>
    <t>1.3.10.</t>
  </si>
  <si>
    <t>1.4.</t>
  </si>
  <si>
    <t>Izrada novog rova za postojeće instalacije (širina 55 cm) JI od ORE4</t>
  </si>
  <si>
    <t>1.4.1.</t>
  </si>
  <si>
    <t>1.4.2.</t>
  </si>
  <si>
    <t>1.4.3.</t>
  </si>
  <si>
    <t>- oblaganje postojećeg kabela NAYY(PP00-A) 4x185 mm² u PEHD cijev Φ110 mm i polaganje na sloj od pijeska</t>
  </si>
  <si>
    <t>1.4.4.</t>
  </si>
  <si>
    <t>- oblaganje postojećeg kabela NAYY(PP00-A) 4x25 mm² u PEHD cijev Φ110 mm i polaganje na sloj od pijeska</t>
  </si>
  <si>
    <t>1.4.5.</t>
  </si>
  <si>
    <t>- polaganje kabela NYY(PP00) 4x6 mm² na sloj od pijeska</t>
  </si>
  <si>
    <t>1.4.6.</t>
  </si>
  <si>
    <t>1.4.7.</t>
  </si>
  <si>
    <t>1.4.8.</t>
  </si>
  <si>
    <t>1.4.9.</t>
  </si>
  <si>
    <t>1.4.10.</t>
  </si>
  <si>
    <t>1.4.11.</t>
  </si>
  <si>
    <t>Izvodi se kao završni sloj kabelskog rova, razred čvrstoće C8/10. Sloj je debljine min. 5 cm, služi za sprječavanje daljnjeg ispiranja materijala na mjestu kabelskog rova. Gornja površina mora pratiti pad terena, prema zadanim profilima. Uključena eventualno potrebna rubna oplata. Stavka vrijedi za oba rova - SZ i JI od ormara ORE4.</t>
  </si>
  <si>
    <t>Iskop rova za instalacije između slivnika</t>
  </si>
  <si>
    <t>Podrazumijeva ručni iskop rova između slivnika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0.8 m, duljine 244 m.</t>
  </si>
  <si>
    <t>Izrada novog rova za postojeće instalacije između slivnika (širina 60 cm)</t>
  </si>
  <si>
    <t>Iskop za izvedbu bočnog rasterećenja</t>
  </si>
  <si>
    <t>Podrazumijeva ručni iskop za polaganje nove PEHD cijevi na mjestu postojećih slivnika uz svu potrebnu zaštitu stabilnosti, odlaganje iskopanog i drugog materijala, utovar i odvoz viška materijala na odlagalište,  te čišćenje terena u zoni obuhvata. Iskop se vrši u kategoriji materijala "B", dimenzija: širine 0,8 m, dubine 0.8 m, duljine 1,4 m prema nasipu,</t>
  </si>
  <si>
    <t>Iskop novog rova za postojeće instalacije na mjestu slivnika (širina 60 cm)</t>
  </si>
  <si>
    <t>Podrazumijeva ručni iskop rova na mjestu slivnika i na mjestu postojećih kabela uz svu potrebnu zaštitu stabilnosti rova (razupiranje, odvodnja, zbijanje), odlaganje iskopanog i drugog materijala, utovar i odvoz viška materijala na odlagalište,  te čišćenje terena u zoni rova. Iskop rova se vrši u kategoriji materijala "B". Rov je širine 0.60 m, dubine 0.4 m, duljine 1 m.</t>
  </si>
  <si>
    <t>1.5.</t>
  </si>
  <si>
    <t>Izrada novog rova za postojeće instalacije na mjestu slivnika (širina 60 cm)</t>
  </si>
  <si>
    <t>1.5.1.</t>
  </si>
  <si>
    <t>1.5.2.</t>
  </si>
  <si>
    <t>1.5.3.</t>
  </si>
  <si>
    <t xml:space="preserve">- polaganje zaštitnih cijevi PEHD ɸ 160 mm </t>
  </si>
  <si>
    <t>Obračun po metru dužnom zaštitne cijevi</t>
  </si>
  <si>
    <t>1.5.4.</t>
  </si>
  <si>
    <t>1.5.5.</t>
  </si>
  <si>
    <t>1.5.6.</t>
  </si>
  <si>
    <t>1.5.7.</t>
  </si>
  <si>
    <t>1.5.8.</t>
  </si>
  <si>
    <t>- zatrpavanje rova mješavinom iskopanog materijala (60%) i kamenim materijalom granulacije 16/32 mm (40%) s nabijanjem u slojevima od 20 cm, u debljini od 25 cm</t>
  </si>
  <si>
    <t>1.5.9.</t>
  </si>
  <si>
    <t>1.6.</t>
  </si>
  <si>
    <t>Iskop za potrebe postavljanja tarpeznih kanalica na pokosu</t>
  </si>
  <si>
    <t>1.6.1.</t>
  </si>
  <si>
    <t>Podrazumijeva ručni iskop pokosa za postavljanje trapeznih kanalica, podrazumijeva odlaganje iskopanog i drugog materijala, utovar i odvoz viška materijala na odlagalište,  te čišćenje terena u zoni iskopa. Iskop se vrši u kategoriji materijala "B". Iskop je dimenzija: širine 0.60 m, dubine 0.4 m, duljine 6,0 m.</t>
  </si>
  <si>
    <t>Odvodnja</t>
  </si>
  <si>
    <t>Ugradnja trapeznih kanalica na pokosu</t>
  </si>
  <si>
    <t>(OTU II st. 3-04.9)</t>
  </si>
  <si>
    <t>Stavka obuhvaća nabavu, dobavu i ugradnju trapeznih kanalica u pokos. Kanalice se polažu na mršavog betona debljine 10 cm C8/10. Uljev i izljev u trapeznu kanalicu rade se monolitno na licu mjesta od betona klase C 40/45, a sve prema detaljima iz projekta. U nožici nasipa, za učvršćivanje kanalica i konstrukcije ispusta, izvodi se betonski prag. Stavkom je obuhvaćena ugradnja kanalica u pokos nasipa i izvedba izljeva oborinske vode na teren.
U jediničnu cijenu je uključena nabava doprema i po potrebi uskladištenje i ugradnja podložnog pijeska i betonskih kanalica, nabava i doprema betona za izvedbu uljeva i izvedbu ispusta na teren, ugradba podloge od pijeska i betona te sve drugo u skladu s projektom.
U jediničnu cijenu uključen je sav rad, materijal, pribor kao i prijevoz potreban za potpuno dovršenje ispusta.</t>
  </si>
  <si>
    <t>Obračun po metru dužnom ugrađenih kanalica</t>
  </si>
  <si>
    <t xml:space="preserve">2.2. </t>
  </si>
  <si>
    <t>Ugradnja spojne cijevi postojećeg slivnika i trapeznih kanalica</t>
  </si>
  <si>
    <t>Podrazumijeva svu nabavu, materijal i rad na zatrpavanju, izradi podloge cijevi, nabavu i dopremu PEHD cijevi promjera DN200, fazonskih komada za izvedbu priključka sa spojnim elementima, priključak, materijala i pribora, istovar, privremeno odlaganje, skladištenje, polaganje cijevi,  izradu otvora na slivniku, ugradnju, oblaganje betonom klase C 12/15  i spajanje sa padom min. 2% prema kanalicama.</t>
  </si>
  <si>
    <t>Obračun po metru dužnom ugrađene PEHD cijevi DN 200</t>
  </si>
  <si>
    <t>Podrazumijeva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0.90 m, dubine 0.8 m, duljine 17 m.</t>
  </si>
  <si>
    <t>Izrada novog rova za postojeće instalacije (širina 90 cm)</t>
  </si>
  <si>
    <t>Priprema podloge</t>
  </si>
  <si>
    <t xml:space="preserve">Ručni iskop za ravnanje površinskog sloja zemljanog materijala "C" kategorije ispod postojećih kabela u duljini 250 cm, dubini od 5 cm i širini od 100 cm. </t>
  </si>
  <si>
    <t>Obračun u kubičnim metrima stvarno iskopanog materijala</t>
  </si>
  <si>
    <t>1.1.2.</t>
  </si>
  <si>
    <t>Odvoz uklonjenog zemljanog materijala na deponiju.</t>
  </si>
  <si>
    <t>Obračun u kubičnim metrima stvarno odvezenog materijala</t>
  </si>
  <si>
    <t xml:space="preserve">Nabava, dobava i oblaganje postojećih kabela zaštitnim cijevima PEHD ɸ63 mm.
</t>
  </si>
  <si>
    <t>Obračun po metru dužnom zaštitne cijevi.</t>
  </si>
  <si>
    <t>Postavljanje sloja kamenog materijala oko postojećih kabela u zaštitnim cijevima</t>
  </si>
  <si>
    <t>Podrazumijeva ručno postavljanje lomljenog kamena granulacije 100-300 mm oko postojećih kabela uz maksimalan oprez kako se isti ne bi oštetili. Sloj se izvodi u obliku rampe u padu širine 1.0 m, najveće dubine 0.5 m i duljine 2.5 m.</t>
  </si>
  <si>
    <t>Obračun u kubičnim metrima stvarno postavljenog materijala</t>
  </si>
  <si>
    <t>Beton za završni sloj (mršavi beton)</t>
  </si>
  <si>
    <t>Izvodi se kao završni sloj za zaštitu kabela, razred čvrstoće C8/10. Sloj je debljine 10 cm, izvodi se u padu i služi za sprječavanje daljnjeg ispiranja materijala na mjestu kabelskog rova. Gornja površina mora pratiti pad terena, prema zadanim profilima. Uključena eventualno potrebna rubna oplata.</t>
  </si>
  <si>
    <t>Ručni iskop za ravnanje površinskog sloja zemljanog materijala "C" kategorije ispod postojećih kabela u duljini 250 cm, dubini od 5 cm i širini od 100 cm.</t>
  </si>
  <si>
    <t xml:space="preserve">Nabava, dobava i oblaganje postojećih kabela zaštitnim cijevima PEHD Φ63 mm.
</t>
  </si>
  <si>
    <t>Postavljanje sloja kamenog materijala oko postojećih kabela</t>
  </si>
  <si>
    <t>Podrazumijeva ručno postavljanje lomljenog kamena granulacije 100-500 mm oko postojećih kabela uz maksimalan oprez kako se isti ne bi oštetili.Sloj se izvodi u obliku rampe u padu širine 1.0 m, najveće dubine 0.55 m i duljine 2.5 m.</t>
  </si>
  <si>
    <t>Podrazumijeva ručni iskop rova na mjestu postojećih kabela uz svu potrebnu zaštitu stabilnosti rova (razupiranje, odvodnja, zbijanje), odlaganje iskopanog i drugog materijala, utovar i odvoz viška materijala na odlagalište,  te čišćenje terena u zoni rova. Iskop rova se vrši u kategoriji materijala "A". Rov je širine 0.60 m, dubine 0.8 m, duljine 9 m.</t>
  </si>
  <si>
    <t xml:space="preserve">- postavljanje Gall štitnika </t>
  </si>
  <si>
    <t>Priprema podloge - otkopavanje kabela</t>
  </si>
  <si>
    <t>Ručni iskop za ravnanje površinskog sloja zemljanog materijala "C" kategorije ispod postojećih kabela u duljini 250 cm, dubini od 60 cm i širini od 170 cm.</t>
  </si>
  <si>
    <t>Obračun u kubičnim metrima stvarno otkopanog materijala</t>
  </si>
  <si>
    <t xml:space="preserve">Nabava, dobava i oblaganje postojećih kabela zaštitnim cijevima PEHD Φ 63 mm.
</t>
  </si>
  <si>
    <t>Podrazumijeva ručno postavljanje lomljenog kamena granulacije 100-300 mm oko postojećih kabela uz maksimalan oprez kako se isti ne bi oštetili.Sloj se izvodi u obliku rampe u padu širine 1.7 m, najveće dubine 0.5 m i duljine 2.5 m.</t>
  </si>
  <si>
    <t>Ručni iskop zemljanog materijala "C" kategorije ispod postojećih kabela u dubini od 0.05 m i širini od 1 m, duljine 2.5 m.</t>
  </si>
  <si>
    <t>Ručni iskop zemljanog materijala "C" kategorije ispod postojećih kabela u dubini od 0.05 m i širini od 1 m, duljine 1.5 m.</t>
  </si>
  <si>
    <t xml:space="preserve">Nabava, dobava i oblaganje postojećih kabela zaštitnim cijevima PEHD 110 mm.
</t>
  </si>
  <si>
    <t>2</t>
  </si>
  <si>
    <t>Beton za zaštitu kabela (mršavi beton)</t>
  </si>
  <si>
    <t>Izvodi se kao sloj za zaštitu kabela, razred čvrstoće C8/10. Sloj je maksimalne debljine 25 cm, izvodi se u padu i služi za sprječavanje daljnjeg ispiranja materijala na mjestu kabelskog rova. Gornja površina mora pratiti pad terena, prema zadanim profilima. Uključena eventualno potrebna rubna oplata.</t>
  </si>
  <si>
    <t>Ručni iskop zemljanog materijala "C" kategorije ispod postojećih kabela u dubini od 0.1 m i širini od 1 m, duljine 0.75 m.</t>
  </si>
  <si>
    <t>Izvodi se kao sloj za zaštitu kabela, razred čvrstoće C8/10. Sloj je maksimalne debljine 30 cm, izvodi se u padu i služi za sprječavanje daljnjeg ispiranja materijala na mjestu kabelskog rova. Gornja površina mora pratiti pad terena, prema zadanim profilima. Uključena eventualno potrebna rubna oplata.</t>
  </si>
  <si>
    <t>Rad obuhvaća ručno otkopavanje postojećih kabela i uzemljivača koji su izbili na površinu, u širini od 0.2 m, dubini od 0.15 m i duljini od 10 m uz maksimalan oprez kako se isti ne bi oštetili.</t>
  </si>
  <si>
    <t>Obračun u kubičnim metrima stvarno otkopanog postojećeg kabela</t>
  </si>
  <si>
    <t>Podrazumijeva ručni iskop rova za instalacije uz svu potrebnu zaštitu stabilnosti rova (razupiranje, odvodnja, zbijanje), odlaganje iskopanog i drugog materijala, utovar i odvoz viška materijala na odlagalište,  te čišćenje terena u zoni rova. Iskop rova se vrši u kategoriji materijala "B". Rov je širine 0.55 m, dubine 0.8 m, duljine 10 m.</t>
  </si>
  <si>
    <t>- postavljanje Gall štitnik</t>
  </si>
  <si>
    <t>Obračun po kompletu uređeneog rova</t>
  </si>
  <si>
    <t>Sanacija kabelskih trasa unutar pojasa autoceste uslijed erozije nasipanog materijala na A1 Zagreb – Split – Dubrovnik i A10 Ploče – granica BiH</t>
  </si>
  <si>
    <r>
      <t>m</t>
    </r>
    <r>
      <rPr>
        <vertAlign val="superscript"/>
        <sz val="11"/>
        <rFont val="Calibri"/>
        <family val="2"/>
        <charset val="238"/>
        <scheme val="minor"/>
      </rPr>
      <t>3</t>
    </r>
  </si>
  <si>
    <t>PUO POJEZERJE, stup rasvjete br. 85</t>
  </si>
  <si>
    <t>3.</t>
  </si>
  <si>
    <t>ČCP ČARAPINE, STUP RASVJETE BR. 36, bankina</t>
  </si>
  <si>
    <t>ČCP ČARAPINE, STUP RASVJETE BR. 38, bankina</t>
  </si>
  <si>
    <t>4.</t>
  </si>
  <si>
    <t>5.</t>
  </si>
  <si>
    <t>6.</t>
  </si>
  <si>
    <t>7.</t>
  </si>
  <si>
    <t>8.</t>
  </si>
  <si>
    <t>9.</t>
  </si>
  <si>
    <t>10.</t>
  </si>
  <si>
    <t>11.</t>
  </si>
  <si>
    <t>A1 km 460+750 L/S, bankina</t>
  </si>
  <si>
    <t xml:space="preserve"> A1 km 457+000 D/S, bankina</t>
  </si>
  <si>
    <t>12.</t>
  </si>
  <si>
    <t xml:space="preserve"> A1 km 457+850 DS, bankina</t>
  </si>
  <si>
    <t>13.</t>
  </si>
  <si>
    <t>A1 km 460+979 DS, bankina</t>
  </si>
  <si>
    <t>14.</t>
  </si>
  <si>
    <t>15.</t>
  </si>
  <si>
    <t>A1 km 461+885 DS, bankina</t>
  </si>
  <si>
    <t>A1 km 461+950 D/S, bankina</t>
  </si>
  <si>
    <t>16.</t>
  </si>
  <si>
    <t>A1 km 470+450 D/S, bankina</t>
  </si>
  <si>
    <t>17.</t>
  </si>
  <si>
    <t>A10 L/S km 2+500</t>
  </si>
  <si>
    <t>A10 km 7+900 L/S, bankina</t>
  </si>
  <si>
    <t>A1 km 475+100 L/S, bankina</t>
  </si>
  <si>
    <t>A1 PUO Dusina km 469+500 i km 469+520 D/S (ORE4)</t>
  </si>
  <si>
    <t xml:space="preserve"> A1 km 464+500 L/S, bankina</t>
  </si>
  <si>
    <t>A1 km 461+400 L/S bankina</t>
  </si>
  <si>
    <t>A1 km 460+979, bankina</t>
  </si>
  <si>
    <t>REKAPITULACIJA</t>
  </si>
  <si>
    <t>SVEUKUPNO:</t>
  </si>
  <si>
    <t>A1 km 464+500 L/S, bankina</t>
  </si>
  <si>
    <t>A1 km 457+000 D/S, bankina</t>
  </si>
  <si>
    <t>A1 km 457+850 DS, bankina</t>
  </si>
  <si>
    <t>OPĆE UVJETI</t>
  </si>
  <si>
    <t xml:space="preserve">SANACIJA KABELSKIH TRASA UNUTAR POJASA AUTOCESTE USLIJED EROZIJE NASIPANOG MATERIJALA NA A1 I A10, TJO VRGORAC       </t>
  </si>
  <si>
    <t>U _____________, ______ 2021. godine</t>
  </si>
  <si>
    <t>Za Ponuditelja:</t>
  </si>
  <si>
    <t>(odgovorna osoba ponuditelja</t>
  </si>
  <si>
    <t>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</si>
</sst>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_-* #,##0\ _$_-;\-* #,##0\ _$_-;_-* &quot;-&quot;\ _$_-;_-@_-"/>
    <numFmt numFmtId="168" formatCode="_-* #,##0.00\ [$€-1]_-;\-* #,##0.00\ [$€-1]_-;_-* &quot;-&quot;??\ [$€-1]_-"/>
    <numFmt numFmtId="169" formatCode="@\ &quot;*&quot;"/>
    <numFmt numFmtId="170" formatCode="#,##0.00_ ;\-#,##0.00,"/>
  </numFmts>
  <fonts count="68">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sz val="11"/>
      <name val="Arial CE"/>
      <charset val="238"/>
    </font>
    <font>
      <b/>
      <sz val="10"/>
      <name val="Arial"/>
      <family val="2"/>
    </font>
    <font>
      <sz val="11"/>
      <color indexed="8"/>
      <name val="Calibri"/>
      <family val="2"/>
      <charset val="238"/>
    </font>
    <font>
      <sz val="11"/>
      <color indexed="9"/>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2"/>
      <name val="HRHelvetica"/>
    </font>
    <font>
      <b/>
      <sz val="11"/>
      <color indexed="8"/>
      <name val="Calibri"/>
      <family val="2"/>
      <charset val="238"/>
    </font>
    <font>
      <b/>
      <sz val="12"/>
      <name val="Arial"/>
      <family val="2"/>
      <charset val="238"/>
    </font>
    <font>
      <sz val="10"/>
      <name val="Arial"/>
      <family val="2"/>
    </font>
    <font>
      <sz val="10"/>
      <name val="Arial"/>
      <family val="2"/>
      <charset val="238"/>
    </font>
    <font>
      <sz val="10"/>
      <name val="Helv"/>
      <charset val="238"/>
    </font>
    <font>
      <sz val="10"/>
      <name val="Helv"/>
      <charset val="204"/>
    </font>
    <font>
      <sz val="10"/>
      <name val="Arial"/>
      <family val="2"/>
      <charset val="238"/>
    </font>
    <font>
      <sz val="10"/>
      <name val="Arial"/>
      <family val="2"/>
      <charset val="238"/>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name val="Arial CE"/>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8"/>
      <name val="Calibri"/>
      <family val="2"/>
    </font>
    <font>
      <sz val="11"/>
      <color indexed="17"/>
      <name val="Calibri"/>
      <family val="2"/>
    </font>
    <font>
      <b/>
      <u/>
      <sz val="10"/>
      <name val="Arial"/>
      <family val="2"/>
    </font>
    <font>
      <b/>
      <sz val="11"/>
      <color indexed="63"/>
      <name val="Calibri"/>
      <family val="2"/>
    </font>
    <font>
      <b/>
      <sz val="18"/>
      <color indexed="56"/>
      <name val="Cambria"/>
      <family val="2"/>
    </font>
    <font>
      <sz val="11"/>
      <color indexed="10"/>
      <name val="Calibri"/>
      <family val="2"/>
    </font>
    <font>
      <sz val="10"/>
      <name val="Helv"/>
    </font>
    <font>
      <sz val="9"/>
      <name val="Arial"/>
      <family val="2"/>
      <charset val="238"/>
    </font>
    <font>
      <b/>
      <sz val="9"/>
      <name val="Arial"/>
      <family val="2"/>
      <charset val="238"/>
    </font>
    <font>
      <sz val="11"/>
      <name val="Arial"/>
      <family val="2"/>
      <charset val="238"/>
    </font>
    <font>
      <sz val="11"/>
      <color theme="1"/>
      <name val="Calibri"/>
      <family val="2"/>
      <charset val="238"/>
      <scheme val="minor"/>
    </font>
    <font>
      <sz val="11"/>
      <color rgb="FF9C0006"/>
      <name val="Calibri"/>
      <family val="2"/>
      <charset val="238"/>
      <scheme val="minor"/>
    </font>
    <font>
      <sz val="11"/>
      <color indexed="20"/>
      <name val="Calibri"/>
      <family val="2"/>
      <charset val="238"/>
    </font>
    <font>
      <sz val="11"/>
      <color indexed="17"/>
      <name val="Calibri"/>
      <family val="2"/>
      <charset val="238"/>
    </font>
    <font>
      <b/>
      <sz val="11"/>
      <color indexed="63"/>
      <name val="Calibri"/>
      <family val="2"/>
      <charset val="238"/>
    </font>
    <font>
      <sz val="11"/>
      <color indexed="10"/>
      <name val="Calibri"/>
      <family val="2"/>
      <charset val="238"/>
    </font>
    <font>
      <b/>
      <sz val="18"/>
      <color indexed="56"/>
      <name val="Cambria"/>
      <family val="2"/>
      <charset val="238"/>
    </font>
    <font>
      <sz val="11"/>
      <name val="Arial CE"/>
      <family val="2"/>
      <charset val="238"/>
    </font>
    <font>
      <sz val="10"/>
      <name val="Tahoma"/>
      <family val="2"/>
      <charset val="238"/>
    </font>
    <font>
      <sz val="11"/>
      <color theme="1"/>
      <name val="Calibri"/>
      <family val="2"/>
      <scheme val="minor"/>
    </font>
    <font>
      <b/>
      <sz val="11"/>
      <name val="Calibri"/>
      <family val="2"/>
      <charset val="238"/>
      <scheme val="minor"/>
    </font>
    <font>
      <sz val="11"/>
      <name val="Calibri"/>
      <family val="2"/>
      <charset val="238"/>
      <scheme val="minor"/>
    </font>
    <font>
      <b/>
      <sz val="11"/>
      <color indexed="9"/>
      <name val="Calibri"/>
      <family val="2"/>
      <charset val="238"/>
      <scheme val="minor"/>
    </font>
    <font>
      <sz val="11"/>
      <color indexed="9"/>
      <name val="Calibri"/>
      <family val="2"/>
      <charset val="238"/>
      <scheme val="minor"/>
    </font>
    <font>
      <vertAlign val="superscript"/>
      <sz val="11"/>
      <name val="Calibri"/>
      <family val="2"/>
      <charset val="23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gray0625"/>
    </fill>
    <fill>
      <patternFill patternType="solid">
        <fgColor indexed="43"/>
      </patternFill>
    </fill>
    <fill>
      <patternFill patternType="solid">
        <fgColor indexed="27"/>
        <bgColor indexed="41"/>
      </patternFill>
    </fill>
    <fill>
      <patternFill patternType="solid">
        <fgColor indexed="55"/>
        <bgColor indexed="8"/>
      </patternFill>
    </fill>
    <fill>
      <patternFill patternType="solid">
        <fgColor rgb="FFFFC7CE"/>
      </patternFill>
    </fill>
    <fill>
      <patternFill patternType="solid">
        <fgColor theme="0" tint="-0.249977111117893"/>
        <bgColor indexed="64"/>
      </patternFill>
    </fill>
    <fill>
      <patternFill patternType="solid">
        <fgColor theme="8" tint="0.59999389629810485"/>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hair">
        <color indexed="64"/>
      </top>
      <bottom style="hair">
        <color indexed="64"/>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08">
    <xf numFmtId="0" fontId="0" fillId="0" borderId="0"/>
    <xf numFmtId="0" fontId="26" fillId="0" borderId="0"/>
    <xf numFmtId="0" fontId="9" fillId="2" borderId="0" applyNumberFormat="0" applyBorder="0" applyAlignment="0" applyProtection="0"/>
    <xf numFmtId="0" fontId="30" fillId="2" borderId="0" applyNumberFormat="0" applyBorder="0" applyAlignment="0" applyProtection="0"/>
    <xf numFmtId="0" fontId="9" fillId="3" borderId="0" applyNumberFormat="0" applyBorder="0" applyAlignment="0" applyProtection="0"/>
    <xf numFmtId="0" fontId="30" fillId="3" borderId="0" applyNumberFormat="0" applyBorder="0" applyAlignment="0" applyProtection="0"/>
    <xf numFmtId="0" fontId="9" fillId="4" borderId="0" applyNumberFormat="0" applyBorder="0" applyAlignment="0" applyProtection="0"/>
    <xf numFmtId="0" fontId="30" fillId="4"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6" borderId="0" applyNumberFormat="0" applyBorder="0" applyAlignment="0" applyProtection="0"/>
    <xf numFmtId="0" fontId="30" fillId="6" borderId="0" applyNumberFormat="0" applyBorder="0" applyAlignment="0" applyProtection="0"/>
    <xf numFmtId="0" fontId="9" fillId="7" borderId="0" applyNumberFormat="0" applyBorder="0" applyAlignment="0" applyProtection="0"/>
    <xf numFmtId="0" fontId="30" fillId="7"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9" borderId="0" applyNumberFormat="0" applyBorder="0" applyAlignment="0" applyProtection="0"/>
    <xf numFmtId="0" fontId="30" fillId="9" borderId="0" applyNumberFormat="0" applyBorder="0" applyAlignment="0" applyProtection="0"/>
    <xf numFmtId="0" fontId="9" fillId="10" borderId="0" applyNumberFormat="0" applyBorder="0" applyAlignment="0" applyProtection="0"/>
    <xf numFmtId="0" fontId="30" fillId="10" borderId="0" applyNumberFormat="0" applyBorder="0" applyAlignment="0" applyProtection="0"/>
    <xf numFmtId="0" fontId="9" fillId="5" borderId="0" applyNumberFormat="0" applyBorder="0" applyAlignment="0" applyProtection="0"/>
    <xf numFmtId="0" fontId="30" fillId="5" borderId="0" applyNumberFormat="0" applyBorder="0" applyAlignment="0" applyProtection="0"/>
    <xf numFmtId="0" fontId="9" fillId="8" borderId="0" applyNumberFormat="0" applyBorder="0" applyAlignment="0" applyProtection="0"/>
    <xf numFmtId="0" fontId="30" fillId="8" borderId="0" applyNumberFormat="0" applyBorder="0" applyAlignment="0" applyProtection="0"/>
    <xf numFmtId="0" fontId="9" fillId="11" borderId="0" applyNumberFormat="0" applyBorder="0" applyAlignment="0" applyProtection="0"/>
    <xf numFmtId="0" fontId="30" fillId="11" borderId="0" applyNumberFormat="0" applyBorder="0" applyAlignment="0" applyProtection="0"/>
    <xf numFmtId="0" fontId="10" fillId="12" borderId="0" applyNumberFormat="0" applyBorder="0" applyAlignment="0" applyProtection="0"/>
    <xf numFmtId="0" fontId="31" fillId="12" borderId="0" applyNumberFormat="0" applyBorder="0" applyAlignment="0" applyProtection="0"/>
    <xf numFmtId="0" fontId="10" fillId="9" borderId="0" applyNumberFormat="0" applyBorder="0" applyAlignment="0" applyProtection="0"/>
    <xf numFmtId="0" fontId="31" fillId="9" borderId="0" applyNumberFormat="0" applyBorder="0" applyAlignment="0" applyProtection="0"/>
    <xf numFmtId="0" fontId="10" fillId="10" borderId="0" applyNumberFormat="0" applyBorder="0" applyAlignment="0" applyProtection="0"/>
    <xf numFmtId="0" fontId="31" fillId="10"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5" borderId="0" applyNumberFormat="0" applyBorder="0" applyAlignment="0" applyProtection="0"/>
    <xf numFmtId="0" fontId="31" fillId="15" borderId="0" applyNumberFormat="0" applyBorder="0" applyAlignment="0" applyProtection="0"/>
    <xf numFmtId="0" fontId="10" fillId="16" borderId="0" applyNumberFormat="0" applyBorder="0" applyAlignment="0" applyProtection="0"/>
    <xf numFmtId="0" fontId="31" fillId="16" borderId="0" applyNumberFormat="0" applyBorder="0" applyAlignment="0" applyProtection="0"/>
    <xf numFmtId="0" fontId="10" fillId="17" borderId="0" applyNumberFormat="0" applyBorder="0" applyAlignment="0" applyProtection="0"/>
    <xf numFmtId="0" fontId="31" fillId="17" borderId="0" applyNumberFormat="0" applyBorder="0" applyAlignment="0" applyProtection="0"/>
    <xf numFmtId="0" fontId="10" fillId="18" borderId="0" applyNumberFormat="0" applyBorder="0" applyAlignment="0" applyProtection="0"/>
    <xf numFmtId="0" fontId="31" fillId="18" borderId="0" applyNumberFormat="0" applyBorder="0" applyAlignment="0" applyProtection="0"/>
    <xf numFmtId="0" fontId="10" fillId="13" borderId="0" applyNumberFormat="0" applyBorder="0" applyAlignment="0" applyProtection="0"/>
    <xf numFmtId="0" fontId="31" fillId="13" borderId="0" applyNumberFormat="0" applyBorder="0" applyAlignment="0" applyProtection="0"/>
    <xf numFmtId="0" fontId="10" fillId="14" borderId="0" applyNumberFormat="0" applyBorder="0" applyAlignment="0" applyProtection="0"/>
    <xf numFmtId="0" fontId="31" fillId="14" borderId="0" applyNumberFormat="0" applyBorder="0" applyAlignment="0" applyProtection="0"/>
    <xf numFmtId="0" fontId="10" fillId="19" borderId="0" applyNumberFormat="0" applyBorder="0" applyAlignment="0" applyProtection="0"/>
    <xf numFmtId="0" fontId="31" fillId="19" borderId="0" applyNumberFormat="0" applyBorder="0" applyAlignment="0" applyProtection="0"/>
    <xf numFmtId="0" fontId="32" fillId="3" borderId="0" applyNumberFormat="0" applyBorder="0" applyAlignment="0" applyProtection="0"/>
    <xf numFmtId="0" fontId="23" fillId="20" borderId="1" applyNumberFormat="0" applyFont="0" applyAlignment="0" applyProtection="0"/>
    <xf numFmtId="0" fontId="11" fillId="21" borderId="2" applyNumberFormat="0" applyAlignment="0" applyProtection="0"/>
    <xf numFmtId="0" fontId="33" fillId="21" borderId="2" applyNumberFormat="0" applyAlignment="0" applyProtection="0"/>
    <xf numFmtId="0" fontId="12" fillId="22" borderId="3" applyNumberFormat="0" applyAlignment="0" applyProtection="0"/>
    <xf numFmtId="0" fontId="34" fillId="22" borderId="3" applyNumberFormat="0" applyAlignment="0" applyProtection="0"/>
    <xf numFmtId="166" fontId="4"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166" fontId="24" fillId="0" borderId="0" applyFont="0" applyFill="0" applyBorder="0" applyAlignment="0" applyProtection="0"/>
    <xf numFmtId="166" fontId="6" fillId="0" borderId="0" applyFont="0" applyFill="0" applyBorder="0" applyAlignment="0" applyProtection="0"/>
    <xf numFmtId="166" fontId="27" fillId="0" borderId="0" applyFont="0" applyFill="0" applyBorder="0" applyAlignment="0" applyProtection="0"/>
    <xf numFmtId="0" fontId="44" fillId="4" borderId="0" applyNumberFormat="0" applyBorder="0" applyAlignment="0" applyProtection="0"/>
    <xf numFmtId="168" fontId="7" fillId="0" borderId="0" applyFon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44" fillId="4" borderId="0" applyNumberFormat="0" applyBorder="0" applyAlignment="0" applyProtection="0"/>
    <xf numFmtId="0" fontId="14" fillId="0" borderId="4" applyNumberFormat="0" applyFill="0" applyAlignment="0" applyProtection="0"/>
    <xf numFmtId="0" fontId="37" fillId="0" borderId="4" applyNumberFormat="0" applyFill="0" applyAlignment="0" applyProtection="0"/>
    <xf numFmtId="0" fontId="15" fillId="0" borderId="5" applyNumberFormat="0" applyFill="0" applyAlignment="0" applyProtection="0"/>
    <xf numFmtId="0" fontId="38" fillId="0" borderId="5" applyNumberFormat="0" applyFill="0" applyAlignment="0" applyProtection="0"/>
    <xf numFmtId="0" fontId="16" fillId="0" borderId="6" applyNumberFormat="0" applyFill="0" applyAlignment="0" applyProtection="0"/>
    <xf numFmtId="0" fontId="39" fillId="0" borderId="6" applyNumberFormat="0" applyFill="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17" fillId="7" borderId="2" applyNumberFormat="0" applyAlignment="0" applyProtection="0"/>
    <xf numFmtId="0" fontId="40" fillId="7" borderId="2" applyNumberFormat="0" applyAlignment="0" applyProtection="0"/>
    <xf numFmtId="0" fontId="46" fillId="21" borderId="7" applyNumberFormat="0" applyAlignment="0" applyProtection="0"/>
    <xf numFmtId="0" fontId="18" fillId="0" borderId="8" applyNumberFormat="0" applyFill="0" applyAlignment="0" applyProtection="0"/>
    <xf numFmtId="0" fontId="41" fillId="0" borderId="8" applyNumberFormat="0" applyFill="0" applyAlignment="0" applyProtection="0"/>
    <xf numFmtId="169" fontId="45" fillId="23" borderId="9">
      <alignment horizontal="left" vertical="center"/>
    </xf>
    <xf numFmtId="0" fontId="19" fillId="24" borderId="0" applyNumberFormat="0" applyBorder="0" applyAlignment="0" applyProtection="0"/>
    <xf numFmtId="0" fontId="42" fillId="24" borderId="0" applyNumberFormat="0" applyBorder="0" applyAlignment="0" applyProtection="0"/>
    <xf numFmtId="0" fontId="7" fillId="0" borderId="0"/>
    <xf numFmtId="0" fontId="6" fillId="0" borderId="0"/>
    <xf numFmtId="0" fontId="35" fillId="0" borderId="0"/>
    <xf numFmtId="0" fontId="6" fillId="0" borderId="0"/>
    <xf numFmtId="0" fontId="4" fillId="0" borderId="0"/>
    <xf numFmtId="0" fontId="4" fillId="0" borderId="0"/>
    <xf numFmtId="0" fontId="6" fillId="0" borderId="0"/>
    <xf numFmtId="0" fontId="4" fillId="0" borderId="0"/>
    <xf numFmtId="0" fontId="23" fillId="20" borderId="1" applyNumberFormat="0" applyFont="0" applyAlignment="0" applyProtection="0"/>
    <xf numFmtId="0" fontId="6" fillId="0" borderId="0"/>
    <xf numFmtId="0" fontId="4" fillId="0" borderId="0"/>
    <xf numFmtId="0" fontId="20" fillId="0" borderId="0"/>
    <xf numFmtId="0" fontId="6" fillId="0" borderId="0"/>
    <xf numFmtId="0" fontId="28" fillId="0" borderId="0"/>
    <xf numFmtId="0" fontId="4" fillId="0" borderId="0"/>
    <xf numFmtId="0" fontId="7" fillId="0" borderId="0"/>
    <xf numFmtId="0" fontId="35" fillId="0" borderId="0"/>
    <xf numFmtId="0" fontId="53" fillId="0" borderId="0"/>
    <xf numFmtId="0" fontId="6" fillId="0" borderId="0"/>
    <xf numFmtId="0" fontId="53" fillId="0" borderId="0"/>
    <xf numFmtId="0" fontId="46" fillId="21" borderId="7" applyNumberFormat="0" applyAlignment="0" applyProtection="0"/>
    <xf numFmtId="9" fontId="7" fillId="0" borderId="0" applyFont="0" applyFill="0" applyBorder="0" applyAlignment="0" applyProtection="0"/>
    <xf numFmtId="0" fontId="25" fillId="0" borderId="0"/>
    <xf numFmtId="0" fontId="25" fillId="0" borderId="0"/>
    <xf numFmtId="0" fontId="29" fillId="0" borderId="0"/>
    <xf numFmtId="0" fontId="49" fillId="0" borderId="0"/>
    <xf numFmtId="0" fontId="48" fillId="0" borderId="0" applyNumberFormat="0" applyFill="0" applyBorder="0" applyAlignment="0" applyProtection="0"/>
    <xf numFmtId="0" fontId="47" fillId="0" borderId="0" applyNumberFormat="0" applyFill="0" applyBorder="0" applyAlignment="0" applyProtection="0"/>
    <xf numFmtId="0" fontId="21" fillId="0" borderId="10" applyNumberFormat="0" applyFill="0" applyAlignment="0" applyProtection="0"/>
    <xf numFmtId="0" fontId="43" fillId="0" borderId="10" applyNumberFormat="0" applyFill="0" applyAlignment="0" applyProtection="0"/>
    <xf numFmtId="167" fontId="5" fillId="25" borderId="11">
      <alignment vertical="center"/>
    </xf>
    <xf numFmtId="167" fontId="8" fillId="25" borderId="11">
      <alignment vertical="center"/>
    </xf>
    <xf numFmtId="0" fontId="48" fillId="0" borderId="0" applyNumberForma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6" fontId="28" fillId="0" borderId="0" applyFont="0" applyFill="0" applyBorder="0" applyAlignment="0" applyProtection="0"/>
    <xf numFmtId="166" fontId="4" fillId="0" borderId="0" applyFont="0" applyFill="0" applyBorder="0" applyAlignment="0" applyProtection="0"/>
    <xf numFmtId="164" fontId="6" fillId="0" borderId="0" applyFont="0" applyFill="0" applyBorder="0" applyAlignment="0" applyProtection="0"/>
    <xf numFmtId="164" fontId="28" fillId="0" borderId="0" applyFont="0" applyFill="0" applyBorder="0" applyAlignment="0" applyProtection="0"/>
    <xf numFmtId="164" fontId="7" fillId="0" borderId="0" applyFont="0" applyFill="0" applyBorder="0" applyAlignment="0" applyProtection="0"/>
    <xf numFmtId="164" fontId="35" fillId="0" borderId="0" applyFont="0" applyFill="0" applyBorder="0" applyAlignment="0" applyProtection="0"/>
    <xf numFmtId="0" fontId="54" fillId="27" borderId="0" applyNumberFormat="0" applyBorder="0" applyAlignment="0" applyProtection="0"/>
    <xf numFmtId="0" fontId="3" fillId="0" borderId="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11" fillId="21" borderId="2" applyNumberFormat="0" applyAlignment="0" applyProtection="0"/>
    <xf numFmtId="0" fontId="11" fillId="21" borderId="2" applyNumberFormat="0" applyAlignment="0" applyProtection="0"/>
    <xf numFmtId="0" fontId="12" fillId="22" borderId="3" applyNumberFormat="0" applyAlignment="0" applyProtection="0"/>
    <xf numFmtId="0" fontId="12" fillId="22" borderId="3" applyNumberFormat="0" applyAlignment="0" applyProtection="0"/>
    <xf numFmtId="43" fontId="3" fillId="0" borderId="0" applyFont="0" applyFill="0" applyBorder="0" applyAlignment="0" applyProtection="0"/>
    <xf numFmtId="164" fontId="60" fillId="0" borderId="0" applyFont="0" applyFill="0" applyBorder="0" applyAlignment="0" applyProtection="0"/>
    <xf numFmtId="164" fontId="6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4" fontId="4" fillId="0" borderId="0" applyFont="0" applyFill="0" applyBorder="0" applyAlignment="0" applyProtection="0"/>
    <xf numFmtId="0" fontId="56"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6" fillId="4" borderId="0" applyNumberFormat="0" applyBorder="0" applyAlignment="0" applyProtection="0"/>
    <xf numFmtId="0" fontId="56" fillId="4"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2" applyNumberFormat="0" applyAlignment="0" applyProtection="0"/>
    <xf numFmtId="0" fontId="17" fillId="7" borderId="2" applyNumberFormat="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57" fillId="21" borderId="7" applyNumberFormat="0" applyAlignment="0" applyProtection="0"/>
    <xf numFmtId="0" fontId="11" fillId="21" borderId="2" applyNumberFormat="0" applyAlignment="0" applyProtection="0"/>
    <xf numFmtId="0" fontId="18" fillId="0" borderId="8" applyNumberFormat="0" applyFill="0" applyAlignment="0" applyProtection="0"/>
    <xf numFmtId="0" fontId="18" fillId="0" borderId="8" applyNumberFormat="0" applyFill="0" applyAlignment="0" applyProtection="0"/>
    <xf numFmtId="0" fontId="55" fillId="3" borderId="0" applyNumberFormat="0" applyBorder="0" applyAlignment="0" applyProtection="0"/>
    <xf numFmtId="169" fontId="45" fillId="23" borderId="9">
      <alignment horizontal="left" vertical="center"/>
    </xf>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23" fillId="0" borderId="0"/>
    <xf numFmtId="0" fontId="7" fillId="0" borderId="0"/>
    <xf numFmtId="0" fontId="3" fillId="0" borderId="0"/>
    <xf numFmtId="0" fontId="4" fillId="0" borderId="0"/>
    <xf numFmtId="0" fontId="9" fillId="0" borderId="0"/>
    <xf numFmtId="0" fontId="3" fillId="0" borderId="0"/>
    <xf numFmtId="0" fontId="3" fillId="0" borderId="0"/>
    <xf numFmtId="0" fontId="4" fillId="0" borderId="0"/>
    <xf numFmtId="0" fontId="4" fillId="0" borderId="0"/>
    <xf numFmtId="0" fontId="4" fillId="0" borderId="0"/>
    <xf numFmtId="0" fontId="61" fillId="0" borderId="0"/>
    <xf numFmtId="0" fontId="61" fillId="0" borderId="0"/>
    <xf numFmtId="0" fontId="4" fillId="0" borderId="0"/>
    <xf numFmtId="0" fontId="60" fillId="0" borderId="0"/>
    <xf numFmtId="0" fontId="60" fillId="0" borderId="0"/>
    <xf numFmtId="0" fontId="4" fillId="0" borderId="0"/>
    <xf numFmtId="0" fontId="4" fillId="20" borderId="1" applyNumberFormat="0" applyFont="0" applyAlignment="0" applyProtection="0"/>
    <xf numFmtId="0" fontId="4" fillId="20" borderId="1" applyNumberFormat="0" applyFont="0" applyAlignment="0" applyProtection="0"/>
    <xf numFmtId="0" fontId="4" fillId="20" borderId="1" applyNumberFormat="0" applyFont="0" applyAlignment="0" applyProtection="0"/>
    <xf numFmtId="0" fontId="23" fillId="20" borderId="1" applyNumberFormat="0" applyFont="0" applyAlignment="0" applyProtection="0"/>
    <xf numFmtId="0" fontId="4" fillId="0" borderId="0"/>
    <xf numFmtId="0" fontId="60" fillId="0" borderId="0"/>
    <xf numFmtId="0" fontId="3" fillId="0" borderId="0"/>
    <xf numFmtId="0" fontId="3" fillId="0" borderId="0"/>
    <xf numFmtId="0" fontId="9" fillId="0" borderId="0"/>
    <xf numFmtId="0" fontId="4" fillId="0" borderId="0"/>
    <xf numFmtId="0" fontId="4" fillId="0" borderId="0"/>
    <xf numFmtId="0" fontId="4" fillId="0" borderId="0"/>
    <xf numFmtId="0" fontId="4" fillId="0" borderId="0"/>
    <xf numFmtId="0" fontId="62" fillId="0" borderId="0"/>
    <xf numFmtId="0" fontId="4" fillId="0" borderId="0"/>
    <xf numFmtId="0" fontId="57" fillId="21" borderId="7" applyNumberFormat="0" applyAlignment="0" applyProtection="0"/>
    <xf numFmtId="0" fontId="57" fillId="21" borderId="7"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 fillId="0" borderId="8" applyNumberFormat="0" applyFill="0" applyAlignment="0" applyProtection="0"/>
    <xf numFmtId="0" fontId="12" fillId="22" borderId="3" applyNumberFormat="0" applyAlignment="0" applyProtection="0"/>
    <xf numFmtId="0" fontId="26" fillId="0" borderId="0"/>
    <xf numFmtId="0" fontId="25" fillId="0" borderId="0"/>
    <xf numFmtId="0" fontId="26" fillId="0" borderId="0"/>
    <xf numFmtId="0" fontId="13"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1" fillId="0" borderId="10" applyNumberFormat="0" applyFill="0" applyAlignment="0" applyProtection="0"/>
    <xf numFmtId="0" fontId="21" fillId="0" borderId="10" applyNumberFormat="0" applyFill="0" applyAlignment="0" applyProtection="0"/>
    <xf numFmtId="0" fontId="21" fillId="0" borderId="10" applyNumberFormat="0" applyFill="0" applyAlignment="0" applyProtection="0"/>
    <xf numFmtId="170" fontId="5" fillId="25" borderId="11">
      <alignment vertical="center"/>
    </xf>
    <xf numFmtId="167" fontId="5" fillId="25" borderId="11">
      <alignment vertical="center"/>
    </xf>
    <xf numFmtId="0" fontId="17" fillId="7" borderId="2"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2" fillId="0" borderId="0">
      <protection locked="0"/>
    </xf>
    <xf numFmtId="166" fontId="4" fillId="0" borderId="0" applyFont="0" applyFill="0" applyBorder="0" applyAlignment="0" applyProtection="0"/>
    <xf numFmtId="43"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60"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7" fillId="0" borderId="0" applyFont="0" applyFill="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0" borderId="0"/>
    <xf numFmtId="0" fontId="1" fillId="0" borderId="0"/>
    <xf numFmtId="0" fontId="1" fillId="0" borderId="0"/>
    <xf numFmtId="0" fontId="1" fillId="0" borderId="0"/>
    <xf numFmtId="0" fontId="1" fillId="0" borderId="0"/>
  </cellStyleXfs>
  <cellXfs count="333">
    <xf numFmtId="0" fontId="0" fillId="0" borderId="0" xfId="0"/>
    <xf numFmtId="0" fontId="6" fillId="0" borderId="0" xfId="86" applyFont="1" applyFill="1"/>
    <xf numFmtId="0" fontId="6" fillId="0" borderId="0" xfId="86" applyFont="1" applyFill="1" applyBorder="1"/>
    <xf numFmtId="0" fontId="0" fillId="0" borderId="0" xfId="0" applyAlignment="1">
      <alignment vertical="center"/>
    </xf>
    <xf numFmtId="0" fontId="0" fillId="0" borderId="0" xfId="0"/>
    <xf numFmtId="0" fontId="0" fillId="0" borderId="0" xfId="0" applyFill="1"/>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50" fillId="0" borderId="0" xfId="0" applyFont="1" applyFill="1" applyBorder="1" applyAlignment="1">
      <alignment horizontal="left" vertical="center" wrapText="1"/>
    </xf>
    <xf numFmtId="0" fontId="0" fillId="0" borderId="0" xfId="0" applyFill="1" applyBorder="1" applyAlignment="1">
      <alignment wrapText="1"/>
    </xf>
    <xf numFmtId="0" fontId="0" fillId="0" borderId="0" xfId="0" applyFill="1" applyBorder="1" applyAlignment="1">
      <alignment horizontal="center" vertical="top" wrapText="1"/>
    </xf>
    <xf numFmtId="4" fontId="0" fillId="0" borderId="0" xfId="0" applyNumberFormat="1" applyFill="1" applyBorder="1" applyAlignment="1">
      <alignment horizontal="center" vertical="top" wrapText="1"/>
    </xf>
    <xf numFmtId="4" fontId="0" fillId="0" borderId="0" xfId="0" applyNumberFormat="1" applyFill="1" applyBorder="1" applyAlignment="1">
      <alignment horizontal="right" vertical="top" wrapText="1"/>
    </xf>
    <xf numFmtId="4" fontId="64" fillId="0" borderId="12" xfId="56" applyNumberFormat="1" applyFont="1" applyFill="1" applyBorder="1" applyAlignment="1" applyProtection="1">
      <alignment horizontal="center" vertical="top" wrapText="1"/>
    </xf>
    <xf numFmtId="4" fontId="64" fillId="0" borderId="24" xfId="84" applyNumberFormat="1" applyFont="1" applyFill="1" applyBorder="1" applyAlignment="1" applyProtection="1">
      <alignment horizontal="center" vertical="top"/>
    </xf>
    <xf numFmtId="4" fontId="64" fillId="0" borderId="25" xfId="84" applyNumberFormat="1" applyFont="1" applyFill="1" applyBorder="1" applyAlignment="1" applyProtection="1">
      <alignment horizontal="center" vertical="top"/>
    </xf>
    <xf numFmtId="4" fontId="64" fillId="0" borderId="12" xfId="84" applyNumberFormat="1" applyFont="1" applyFill="1" applyBorder="1" applyAlignment="1" applyProtection="1">
      <alignment horizontal="center" vertical="top"/>
    </xf>
    <xf numFmtId="4" fontId="64" fillId="0" borderId="24" xfId="56" applyNumberFormat="1" applyFont="1" applyFill="1" applyBorder="1" applyAlignment="1" applyProtection="1">
      <alignment horizontal="center" vertical="top" wrapText="1"/>
    </xf>
    <xf numFmtId="4" fontId="64" fillId="0" borderId="25" xfId="56" applyNumberFormat="1" applyFont="1" applyFill="1" applyBorder="1" applyAlignment="1" applyProtection="1">
      <alignment horizontal="center" vertical="top" wrapText="1"/>
    </xf>
    <xf numFmtId="4" fontId="64" fillId="0" borderId="24" xfId="257" applyNumberFormat="1" applyFont="1" applyFill="1" applyBorder="1" applyAlignment="1" applyProtection="1">
      <alignment horizontal="center" vertical="top" wrapText="1"/>
    </xf>
    <xf numFmtId="4" fontId="64" fillId="0" borderId="25" xfId="257" applyNumberFormat="1" applyFont="1" applyFill="1" applyBorder="1" applyAlignment="1" applyProtection="1">
      <alignment horizontal="center" vertical="top" wrapText="1"/>
    </xf>
    <xf numFmtId="49" fontId="64" fillId="0" borderId="24" xfId="84" applyNumberFormat="1" applyFont="1" applyFill="1" applyBorder="1" applyAlignment="1" applyProtection="1">
      <alignment horizontal="center" vertical="top"/>
    </xf>
    <xf numFmtId="49" fontId="64" fillId="0" borderId="25" xfId="84" applyNumberFormat="1" applyFont="1" applyFill="1" applyBorder="1" applyAlignment="1" applyProtection="1">
      <alignment horizontal="center" vertical="top"/>
    </xf>
    <xf numFmtId="49" fontId="64" fillId="0" borderId="12" xfId="84" applyNumberFormat="1" applyFont="1" applyFill="1" applyBorder="1" applyAlignment="1" applyProtection="1">
      <alignment horizontal="center" vertical="top"/>
    </xf>
    <xf numFmtId="0" fontId="0" fillId="0" borderId="0" xfId="0" applyAlignment="1" applyProtection="1">
      <alignment wrapText="1"/>
    </xf>
    <xf numFmtId="49" fontId="63" fillId="26" borderId="12" xfId="0" applyNumberFormat="1" applyFont="1" applyFill="1" applyBorder="1" applyAlignment="1" applyProtection="1">
      <alignment horizontal="center" vertical="center" wrapText="1"/>
    </xf>
    <xf numFmtId="0" fontId="63" fillId="26" borderId="12" xfId="0" applyFont="1" applyFill="1" applyBorder="1" applyAlignment="1" applyProtection="1">
      <alignment horizontal="center" vertical="center" wrapText="1"/>
    </xf>
    <xf numFmtId="0" fontId="63" fillId="26" borderId="12" xfId="0" applyFont="1" applyFill="1" applyBorder="1" applyAlignment="1" applyProtection="1">
      <alignment horizontal="center" vertical="center" wrapText="1" shrinkToFit="1"/>
    </xf>
    <xf numFmtId="4" fontId="63" fillId="26" borderId="12" xfId="0" applyNumberFormat="1" applyFont="1" applyFill="1" applyBorder="1" applyAlignment="1" applyProtection="1">
      <alignment horizontal="center" vertical="center" wrapText="1"/>
    </xf>
    <xf numFmtId="49" fontId="63" fillId="0" borderId="12" xfId="0" applyNumberFormat="1" applyFont="1" applyFill="1" applyBorder="1" applyAlignment="1" applyProtection="1">
      <alignment horizontal="center" vertical="center" wrapText="1"/>
    </xf>
    <xf numFmtId="0" fontId="63" fillId="0" borderId="12" xfId="0" applyFont="1" applyFill="1" applyBorder="1" applyAlignment="1" applyProtection="1">
      <alignment horizontal="center" vertical="center" wrapText="1"/>
    </xf>
    <xf numFmtId="0" fontId="63" fillId="0" borderId="12" xfId="0" applyFont="1" applyFill="1" applyBorder="1" applyAlignment="1" applyProtection="1">
      <alignment horizontal="center" vertical="center" wrapText="1" shrinkToFit="1"/>
    </xf>
    <xf numFmtId="4" fontId="63" fillId="0" borderId="12" xfId="0" applyNumberFormat="1" applyFont="1" applyFill="1" applyBorder="1" applyAlignment="1" applyProtection="1">
      <alignment horizontal="center" vertical="center" wrapText="1"/>
    </xf>
    <xf numFmtId="49" fontId="63" fillId="28" borderId="12" xfId="86" applyNumberFormat="1" applyFont="1" applyFill="1" applyBorder="1" applyAlignment="1" applyProtection="1">
      <alignment horizontal="center" wrapText="1"/>
    </xf>
    <xf numFmtId="0" fontId="63" fillId="28" borderId="12" xfId="86" applyNumberFormat="1" applyFont="1" applyFill="1" applyBorder="1" applyAlignment="1" applyProtection="1">
      <alignment horizontal="justify" wrapText="1"/>
    </xf>
    <xf numFmtId="4" fontId="66" fillId="28" borderId="12" xfId="86" applyNumberFormat="1" applyFont="1" applyFill="1" applyBorder="1" applyAlignment="1" applyProtection="1">
      <alignment horizontal="center" vertical="top" wrapText="1" shrinkToFit="1"/>
    </xf>
    <xf numFmtId="4" fontId="64" fillId="28" borderId="12" xfId="86" applyNumberFormat="1" applyFont="1" applyFill="1" applyBorder="1" applyAlignment="1" applyProtection="1">
      <alignment horizontal="center" vertical="top" wrapText="1" shrinkToFit="1"/>
    </xf>
    <xf numFmtId="4" fontId="65" fillId="28" borderId="12" xfId="86" applyNumberFormat="1" applyFont="1" applyFill="1" applyBorder="1" applyAlignment="1" applyProtection="1">
      <alignment horizontal="center" vertical="top" wrapText="1" shrinkToFit="1"/>
    </xf>
    <xf numFmtId="49" fontId="63" fillId="0" borderId="12" xfId="86" applyNumberFormat="1" applyFont="1" applyFill="1" applyBorder="1" applyAlignment="1" applyProtection="1">
      <alignment horizontal="center" wrapText="1"/>
    </xf>
    <xf numFmtId="0" fontId="63" fillId="0" borderId="12" xfId="86" applyNumberFormat="1" applyFont="1" applyFill="1" applyBorder="1" applyAlignment="1" applyProtection="1">
      <alignment horizontal="justify" wrapText="1"/>
    </xf>
    <xf numFmtId="4" fontId="66" fillId="0" borderId="12" xfId="86" applyNumberFormat="1" applyFont="1" applyFill="1" applyBorder="1" applyAlignment="1" applyProtection="1">
      <alignment horizontal="center" vertical="top" wrapText="1" shrinkToFit="1"/>
    </xf>
    <xf numFmtId="4" fontId="64" fillId="0" borderId="12" xfId="86" applyNumberFormat="1" applyFont="1" applyFill="1" applyBorder="1" applyAlignment="1" applyProtection="1">
      <alignment horizontal="center" vertical="top" wrapText="1" shrinkToFit="1"/>
    </xf>
    <xf numFmtId="4" fontId="65" fillId="0" borderId="12" xfId="86" applyNumberFormat="1" applyFont="1" applyFill="1" applyBorder="1" applyAlignment="1" applyProtection="1">
      <alignment horizontal="center" vertical="top" wrapText="1" shrinkToFit="1"/>
    </xf>
    <xf numFmtId="49" fontId="63" fillId="32" borderId="12" xfId="86" applyNumberFormat="1" applyFont="1" applyFill="1" applyBorder="1" applyAlignment="1" applyProtection="1">
      <alignment horizontal="center" vertical="center" wrapText="1"/>
    </xf>
    <xf numFmtId="0" fontId="63" fillId="32" borderId="12" xfId="86" applyNumberFormat="1" applyFont="1" applyFill="1" applyBorder="1" applyAlignment="1" applyProtection="1">
      <alignment vertical="center" wrapText="1"/>
    </xf>
    <xf numFmtId="0" fontId="63" fillId="32" borderId="12" xfId="86" applyNumberFormat="1" applyFont="1" applyFill="1" applyBorder="1" applyAlignment="1" applyProtection="1">
      <alignment horizontal="center" vertical="top" wrapText="1"/>
    </xf>
    <xf numFmtId="4" fontId="63" fillId="32" borderId="12" xfId="86" applyNumberFormat="1" applyFont="1" applyFill="1" applyBorder="1" applyAlignment="1" applyProtection="1">
      <alignment horizontal="center" vertical="top" wrapText="1"/>
    </xf>
    <xf numFmtId="4" fontId="63" fillId="0" borderId="12" xfId="86" applyNumberFormat="1" applyFont="1" applyFill="1" applyBorder="1" applyAlignment="1" applyProtection="1">
      <alignment horizontal="center" vertical="top" wrapText="1" shrinkToFit="1"/>
    </xf>
    <xf numFmtId="49" fontId="64" fillId="0" borderId="12" xfId="86" applyNumberFormat="1" applyFont="1" applyFill="1" applyBorder="1" applyAlignment="1" applyProtection="1">
      <alignment horizontal="center" vertical="top" wrapText="1"/>
    </xf>
    <xf numFmtId="0" fontId="64" fillId="0" borderId="12" xfId="87" applyFont="1" applyFill="1" applyBorder="1" applyAlignment="1" applyProtection="1">
      <alignment horizontal="justify" vertical="top" wrapText="1"/>
    </xf>
    <xf numFmtId="0" fontId="64" fillId="0" borderId="12" xfId="86" applyFont="1" applyFill="1" applyBorder="1" applyAlignment="1" applyProtection="1">
      <alignment horizontal="center" vertical="top" wrapText="1" shrinkToFit="1"/>
    </xf>
    <xf numFmtId="4" fontId="64" fillId="0" borderId="12" xfId="60" applyNumberFormat="1" applyFont="1" applyFill="1" applyBorder="1" applyAlignment="1" applyProtection="1">
      <alignment horizontal="center" vertical="top" wrapText="1" shrinkToFit="1"/>
    </xf>
    <xf numFmtId="49" fontId="64" fillId="0" borderId="24" xfId="86" applyNumberFormat="1" applyFont="1" applyFill="1" applyBorder="1" applyAlignment="1" applyProtection="1">
      <alignment horizontal="center"/>
    </xf>
    <xf numFmtId="0" fontId="64" fillId="0" borderId="24" xfId="87" applyFont="1" applyFill="1" applyBorder="1" applyAlignment="1" applyProtection="1">
      <alignment horizontal="left" vertical="top"/>
    </xf>
    <xf numFmtId="4" fontId="64" fillId="0" borderId="24" xfId="86" applyNumberFormat="1" applyFont="1" applyFill="1" applyBorder="1" applyAlignment="1" applyProtection="1">
      <alignment horizontal="left" vertical="top" shrinkToFit="1"/>
    </xf>
    <xf numFmtId="4" fontId="63" fillId="0" borderId="24" xfId="86" applyNumberFormat="1" applyFont="1" applyFill="1" applyBorder="1" applyAlignment="1" applyProtection="1">
      <alignment horizontal="left" vertical="top" shrinkToFit="1"/>
    </xf>
    <xf numFmtId="0" fontId="0" fillId="0" borderId="0" xfId="0" applyAlignment="1" applyProtection="1"/>
    <xf numFmtId="49" fontId="63" fillId="0" borderId="26" xfId="86" applyNumberFormat="1" applyFont="1" applyFill="1" applyBorder="1" applyAlignment="1" applyProtection="1">
      <alignment horizontal="center" wrapText="1"/>
    </xf>
    <xf numFmtId="0" fontId="64" fillId="0" borderId="26" xfId="87" quotePrefix="1" applyFont="1" applyFill="1" applyBorder="1" applyAlignment="1" applyProtection="1">
      <alignment horizontal="justify" vertical="top" wrapText="1"/>
    </xf>
    <xf numFmtId="4" fontId="64" fillId="0" borderId="26" xfId="86" applyNumberFormat="1" applyFont="1" applyFill="1" applyBorder="1" applyAlignment="1" applyProtection="1">
      <alignment horizontal="center" vertical="top" wrapText="1" shrinkToFit="1"/>
    </xf>
    <xf numFmtId="4" fontId="63" fillId="0" borderId="26" xfId="86" applyNumberFormat="1" applyFont="1" applyFill="1" applyBorder="1" applyAlignment="1" applyProtection="1">
      <alignment horizontal="center" vertical="top" wrapText="1" shrinkToFit="1"/>
    </xf>
    <xf numFmtId="49" fontId="63" fillId="0" borderId="25" xfId="86" applyNumberFormat="1" applyFont="1" applyFill="1" applyBorder="1" applyAlignment="1" applyProtection="1">
      <alignment horizontal="center" wrapText="1"/>
    </xf>
    <xf numFmtId="0" fontId="64" fillId="0" borderId="25" xfId="87" quotePrefix="1" applyFont="1" applyFill="1" applyBorder="1" applyAlignment="1" applyProtection="1">
      <alignment horizontal="justify" vertical="top" wrapText="1"/>
    </xf>
    <xf numFmtId="4" fontId="64" fillId="0" borderId="25" xfId="86" applyNumberFormat="1" applyFont="1" applyFill="1" applyBorder="1" applyAlignment="1" applyProtection="1">
      <alignment horizontal="center" vertical="top" wrapText="1" shrinkToFit="1"/>
    </xf>
    <xf numFmtId="4" fontId="63" fillId="0" borderId="25" xfId="86" applyNumberFormat="1" applyFont="1" applyFill="1" applyBorder="1" applyAlignment="1" applyProtection="1">
      <alignment horizontal="center" vertical="top" wrapText="1" shrinkToFit="1"/>
    </xf>
    <xf numFmtId="0" fontId="63" fillId="32" borderId="12" xfId="86" applyNumberFormat="1" applyFont="1" applyFill="1" applyBorder="1" applyAlignment="1" applyProtection="1">
      <alignment horizontal="left" vertical="center" wrapText="1"/>
    </xf>
    <xf numFmtId="0" fontId="64" fillId="0" borderId="12" xfId="0" applyFont="1" applyBorder="1" applyAlignment="1" applyProtection="1">
      <alignment horizontal="center" wrapText="1"/>
    </xf>
    <xf numFmtId="0" fontId="64" fillId="0" borderId="12" xfId="0" applyFont="1" applyBorder="1" applyAlignment="1" applyProtection="1">
      <alignment wrapText="1"/>
    </xf>
    <xf numFmtId="4" fontId="64" fillId="0" borderId="12" xfId="0" applyNumberFormat="1" applyFont="1" applyBorder="1" applyAlignment="1" applyProtection="1">
      <alignment wrapText="1"/>
    </xf>
    <xf numFmtId="49" fontId="63" fillId="32" borderId="12" xfId="87" applyNumberFormat="1" applyFont="1" applyFill="1" applyBorder="1" applyAlignment="1" applyProtection="1">
      <alignment horizontal="center" vertical="center" wrapText="1"/>
    </xf>
    <xf numFmtId="0" fontId="63" fillId="32" borderId="12" xfId="87" applyFont="1" applyFill="1" applyBorder="1" applyAlignment="1" applyProtection="1">
      <alignment vertical="center" wrapText="1"/>
    </xf>
    <xf numFmtId="0" fontId="63" fillId="32" borderId="12" xfId="87" applyFont="1" applyFill="1" applyBorder="1" applyAlignment="1" applyProtection="1">
      <alignment horizontal="center" vertical="top" wrapText="1"/>
    </xf>
    <xf numFmtId="4" fontId="63" fillId="32" borderId="12" xfId="87" applyNumberFormat="1" applyFont="1" applyFill="1" applyBorder="1" applyAlignment="1" applyProtection="1">
      <alignment horizontal="center" vertical="top" wrapText="1"/>
    </xf>
    <xf numFmtId="0" fontId="64" fillId="0" borderId="24" xfId="0" applyFont="1" applyBorder="1" applyAlignment="1" applyProtection="1">
      <alignment horizontal="center" vertical="top" wrapText="1"/>
    </xf>
    <xf numFmtId="0" fontId="64" fillId="0" borderId="24" xfId="0" applyFont="1" applyBorder="1" applyAlignment="1" applyProtection="1">
      <alignment wrapText="1"/>
    </xf>
    <xf numFmtId="0" fontId="64" fillId="0" borderId="24" xfId="87" applyFont="1" applyBorder="1" applyAlignment="1" applyProtection="1">
      <alignment horizontal="center" vertical="top" wrapText="1" shrinkToFit="1"/>
    </xf>
    <xf numFmtId="4" fontId="63" fillId="0" borderId="24" xfId="86" applyNumberFormat="1" applyFont="1" applyFill="1" applyBorder="1" applyAlignment="1" applyProtection="1">
      <alignment horizontal="center" vertical="top" wrapText="1" shrinkToFit="1"/>
    </xf>
    <xf numFmtId="0" fontId="64" fillId="0" borderId="25" xfId="0" applyFont="1" applyBorder="1" applyAlignment="1" applyProtection="1">
      <alignment horizontal="center" wrapText="1"/>
    </xf>
    <xf numFmtId="0" fontId="64" fillId="0" borderId="25" xfId="0" applyFont="1" applyBorder="1" applyAlignment="1" applyProtection="1">
      <alignment wrapText="1"/>
    </xf>
    <xf numFmtId="4" fontId="64" fillId="0" borderId="25" xfId="0" applyNumberFormat="1" applyFont="1" applyBorder="1" applyAlignment="1" applyProtection="1">
      <alignment wrapText="1"/>
    </xf>
    <xf numFmtId="0" fontId="64" fillId="30" borderId="12" xfId="87" quotePrefix="1" applyFont="1" applyFill="1" applyBorder="1" applyAlignment="1" applyProtection="1">
      <alignment horizontal="justify" vertical="top"/>
    </xf>
    <xf numFmtId="0" fontId="64" fillId="0" borderId="24" xfId="87" quotePrefix="1" applyFont="1" applyBorder="1" applyAlignment="1" applyProtection="1">
      <alignment horizontal="justify" vertical="top"/>
    </xf>
    <xf numFmtId="0" fontId="64" fillId="0" borderId="25" xfId="87" quotePrefix="1" applyFont="1" applyBorder="1" applyAlignment="1" applyProtection="1">
      <alignment horizontal="justify" vertical="top"/>
    </xf>
    <xf numFmtId="0" fontId="64" fillId="0" borderId="12" xfId="87" quotePrefix="1" applyFont="1" applyBorder="1" applyAlignment="1" applyProtection="1">
      <alignment horizontal="justify" vertical="top"/>
    </xf>
    <xf numFmtId="49" fontId="65" fillId="32" borderId="12" xfId="86" applyNumberFormat="1" applyFont="1" applyFill="1" applyBorder="1" applyAlignment="1" applyProtection="1">
      <alignment horizontal="center" vertical="center"/>
    </xf>
    <xf numFmtId="0" fontId="65" fillId="32" borderId="12" xfId="86" applyNumberFormat="1" applyFont="1" applyFill="1" applyBorder="1" applyAlignment="1" applyProtection="1">
      <alignment horizontal="center" vertical="top" wrapText="1"/>
    </xf>
    <xf numFmtId="4" fontId="65" fillId="32" borderId="12" xfId="86" applyNumberFormat="1" applyFont="1" applyFill="1" applyBorder="1" applyAlignment="1" applyProtection="1">
      <alignment horizontal="center" vertical="top" wrapText="1"/>
    </xf>
    <xf numFmtId="49" fontId="63" fillId="0" borderId="12" xfId="86" applyNumberFormat="1" applyFont="1" applyFill="1" applyBorder="1" applyAlignment="1" applyProtection="1">
      <alignment horizontal="center" vertical="center" wrapText="1"/>
    </xf>
    <xf numFmtId="0" fontId="63" fillId="0" borderId="12" xfId="86" applyNumberFormat="1" applyFont="1" applyFill="1" applyBorder="1" applyAlignment="1" applyProtection="1">
      <alignment horizontal="left" vertical="center"/>
    </xf>
    <xf numFmtId="0" fontId="64" fillId="0" borderId="12" xfId="86" applyNumberFormat="1" applyFont="1" applyFill="1" applyBorder="1" applyAlignment="1" applyProtection="1">
      <alignment horizontal="center" vertical="top" wrapText="1"/>
    </xf>
    <xf numFmtId="4" fontId="64" fillId="0" borderId="12" xfId="86" applyNumberFormat="1" applyFont="1" applyFill="1" applyBorder="1" applyAlignment="1" applyProtection="1">
      <alignment horizontal="center" vertical="top" wrapText="1"/>
    </xf>
    <xf numFmtId="4" fontId="63" fillId="0" borderId="12" xfId="86" applyNumberFormat="1" applyFont="1" applyFill="1" applyBorder="1" applyAlignment="1" applyProtection="1">
      <alignment horizontal="center" vertical="top" wrapText="1"/>
    </xf>
    <xf numFmtId="0" fontId="63" fillId="32" borderId="12" xfId="86" applyNumberFormat="1" applyFont="1" applyFill="1" applyBorder="1" applyAlignment="1" applyProtection="1">
      <alignment horizontal="center" vertical="center"/>
    </xf>
    <xf numFmtId="0" fontId="63" fillId="0" borderId="12" xfId="86" applyNumberFormat="1" applyFont="1" applyFill="1" applyBorder="1" applyAlignment="1" applyProtection="1">
      <alignment horizontal="left" vertical="center" wrapText="1"/>
    </xf>
    <xf numFmtId="0" fontId="63" fillId="0" borderId="12" xfId="86" applyNumberFormat="1" applyFont="1" applyFill="1" applyBorder="1" applyAlignment="1" applyProtection="1">
      <alignment horizontal="center" vertical="top" wrapText="1"/>
    </xf>
    <xf numFmtId="0" fontId="63" fillId="28" borderId="12" xfId="87" applyNumberFormat="1" applyFont="1" applyFill="1" applyBorder="1" applyAlignment="1" applyProtection="1">
      <alignment horizontal="center" vertical="center" wrapText="1"/>
    </xf>
    <xf numFmtId="0" fontId="63" fillId="28" borderId="12" xfId="87" applyNumberFormat="1" applyFont="1" applyFill="1" applyBorder="1" applyAlignment="1" applyProtection="1">
      <alignment horizontal="left" vertical="center" wrapText="1"/>
    </xf>
    <xf numFmtId="0" fontId="64" fillId="28" borderId="12" xfId="87" applyNumberFormat="1" applyFont="1" applyFill="1" applyBorder="1" applyAlignment="1" applyProtection="1">
      <alignment horizontal="center" vertical="center" wrapText="1"/>
    </xf>
    <xf numFmtId="4" fontId="64" fillId="28" borderId="12" xfId="87" applyNumberFormat="1" applyFont="1" applyFill="1" applyBorder="1" applyAlignment="1" applyProtection="1">
      <alignment horizontal="center" vertical="center" wrapText="1"/>
    </xf>
    <xf numFmtId="0" fontId="64" fillId="0" borderId="12" xfId="0" applyFont="1" applyBorder="1" applyAlignment="1" applyProtection="1">
      <alignment horizontal="center" vertical="center" wrapText="1"/>
    </xf>
    <xf numFmtId="4" fontId="64" fillId="0" borderId="12" xfId="0" applyNumberFormat="1" applyFont="1" applyBorder="1" applyAlignment="1" applyProtection="1">
      <alignment horizontal="center" vertical="center" wrapText="1"/>
    </xf>
    <xf numFmtId="0" fontId="63" fillId="32" borderId="12" xfId="87" applyNumberFormat="1" applyFont="1" applyFill="1" applyBorder="1" applyAlignment="1" applyProtection="1">
      <alignment vertical="center" wrapText="1"/>
    </xf>
    <xf numFmtId="0" fontId="63" fillId="32" borderId="12" xfId="87" applyNumberFormat="1" applyFont="1" applyFill="1" applyBorder="1" applyAlignment="1" applyProtection="1">
      <alignment horizontal="center" vertical="top" wrapText="1"/>
    </xf>
    <xf numFmtId="49" fontId="63" fillId="0" borderId="12" xfId="87" applyNumberFormat="1" applyFont="1" applyFill="1" applyBorder="1" applyAlignment="1" applyProtection="1">
      <alignment horizontal="center" wrapText="1"/>
    </xf>
    <xf numFmtId="0" fontId="63" fillId="0" borderId="12" xfId="87" applyNumberFormat="1" applyFont="1" applyFill="1" applyBorder="1" applyAlignment="1" applyProtection="1">
      <alignment horizontal="justify" wrapText="1"/>
    </xf>
    <xf numFmtId="4" fontId="64" fillId="0" borderId="12" xfId="87" applyNumberFormat="1" applyFont="1" applyFill="1" applyBorder="1" applyAlignment="1" applyProtection="1">
      <alignment horizontal="center" vertical="top" wrapText="1" shrinkToFit="1"/>
    </xf>
    <xf numFmtId="4" fontId="63" fillId="0" borderId="12" xfId="87" applyNumberFormat="1" applyFont="1" applyFill="1" applyBorder="1" applyAlignment="1" applyProtection="1">
      <alignment horizontal="center" vertical="top" wrapText="1" shrinkToFit="1"/>
    </xf>
    <xf numFmtId="49" fontId="64" fillId="0" borderId="24" xfId="87" applyNumberFormat="1" applyFont="1" applyFill="1" applyBorder="1" applyAlignment="1" applyProtection="1">
      <alignment horizontal="center" vertical="top" wrapText="1"/>
    </xf>
    <xf numFmtId="0" fontId="64" fillId="0" borderId="24" xfId="87" applyFont="1" applyFill="1" applyBorder="1" applyAlignment="1" applyProtection="1">
      <alignment horizontal="justify" vertical="top" wrapText="1"/>
    </xf>
    <xf numFmtId="0" fontId="64" fillId="0" borderId="24" xfId="87" applyFont="1" applyFill="1" applyBorder="1" applyAlignment="1" applyProtection="1">
      <alignment horizontal="center" vertical="top" wrapText="1" shrinkToFit="1"/>
    </xf>
    <xf numFmtId="4" fontId="64" fillId="0" borderId="24" xfId="260" applyNumberFormat="1" applyFont="1" applyFill="1" applyBorder="1" applyAlignment="1" applyProtection="1">
      <alignment horizontal="center" vertical="top" wrapText="1" shrinkToFit="1"/>
    </xf>
    <xf numFmtId="49" fontId="63" fillId="0" borderId="25" xfId="87" applyNumberFormat="1" applyFont="1" applyFill="1" applyBorder="1" applyAlignment="1" applyProtection="1">
      <alignment horizontal="center" wrapText="1"/>
    </xf>
    <xf numFmtId="0" fontId="64" fillId="0" borderId="25" xfId="87" applyFont="1" applyFill="1" applyBorder="1" applyAlignment="1" applyProtection="1">
      <alignment horizontal="justify" vertical="top" wrapText="1"/>
    </xf>
    <xf numFmtId="4" fontId="64" fillId="0" borderId="25" xfId="87" applyNumberFormat="1" applyFont="1" applyFill="1" applyBorder="1" applyAlignment="1" applyProtection="1">
      <alignment horizontal="center" vertical="top" wrapText="1" shrinkToFit="1"/>
    </xf>
    <xf numFmtId="4" fontId="63" fillId="0" borderId="25" xfId="87" applyNumberFormat="1" applyFont="1" applyFill="1" applyBorder="1" applyAlignment="1" applyProtection="1">
      <alignment horizontal="center" vertical="top" wrapText="1" shrinkToFit="1"/>
    </xf>
    <xf numFmtId="49" fontId="64" fillId="0" borderId="24" xfId="87" applyNumberFormat="1" applyFont="1" applyFill="1" applyBorder="1" applyAlignment="1" applyProtection="1">
      <alignment horizontal="center"/>
    </xf>
    <xf numFmtId="4" fontId="64" fillId="0" borderId="24" xfId="87" applyNumberFormat="1" applyFont="1" applyFill="1" applyBorder="1" applyAlignment="1" applyProtection="1">
      <alignment horizontal="left" vertical="top" shrinkToFit="1"/>
    </xf>
    <xf numFmtId="4" fontId="63" fillId="0" borderId="24" xfId="87" applyNumberFormat="1" applyFont="1" applyFill="1" applyBorder="1" applyAlignment="1" applyProtection="1">
      <alignment horizontal="left" vertical="top" shrinkToFit="1"/>
    </xf>
    <xf numFmtId="49" fontId="63" fillId="0" borderId="26" xfId="87" applyNumberFormat="1" applyFont="1" applyFill="1" applyBorder="1" applyAlignment="1" applyProtection="1">
      <alignment horizontal="center" wrapText="1"/>
    </xf>
    <xf numFmtId="0" fontId="64" fillId="0" borderId="26" xfId="87" applyFont="1" applyFill="1" applyBorder="1" applyAlignment="1" applyProtection="1">
      <alignment horizontal="justify" vertical="top" wrapText="1"/>
    </xf>
    <xf numFmtId="4" fontId="64" fillId="0" borderId="26" xfId="87" applyNumberFormat="1" applyFont="1" applyFill="1" applyBorder="1" applyAlignment="1" applyProtection="1">
      <alignment horizontal="center" vertical="top" wrapText="1" shrinkToFit="1"/>
    </xf>
    <xf numFmtId="4" fontId="63" fillId="0" borderId="26" xfId="87" applyNumberFormat="1" applyFont="1" applyFill="1" applyBorder="1" applyAlignment="1" applyProtection="1">
      <alignment horizontal="center" vertical="top" wrapText="1" shrinkToFit="1"/>
    </xf>
    <xf numFmtId="4" fontId="63" fillId="0" borderId="24" xfId="87" applyNumberFormat="1" applyFont="1" applyFill="1" applyBorder="1" applyAlignment="1" applyProtection="1">
      <alignment horizontal="center" vertical="top" wrapText="1" shrinkToFit="1"/>
    </xf>
    <xf numFmtId="49" fontId="64" fillId="0" borderId="25" xfId="87" applyNumberFormat="1" applyFont="1" applyFill="1" applyBorder="1" applyAlignment="1" applyProtection="1">
      <alignment horizontal="center" vertical="top" wrapText="1"/>
    </xf>
    <xf numFmtId="0" fontId="64" fillId="0" borderId="25" xfId="87" applyFont="1" applyFill="1" applyBorder="1" applyAlignment="1" applyProtection="1">
      <alignment horizontal="center" vertical="top" wrapText="1" shrinkToFit="1"/>
    </xf>
    <xf numFmtId="4" fontId="64" fillId="0" borderId="25" xfId="260" applyNumberFormat="1" applyFont="1" applyFill="1" applyBorder="1" applyAlignment="1" applyProtection="1">
      <alignment horizontal="center" vertical="top" wrapText="1" shrinkToFit="1"/>
    </xf>
    <xf numFmtId="0" fontId="63" fillId="32" borderId="12" xfId="87" applyNumberFormat="1" applyFont="1" applyFill="1" applyBorder="1" applyAlignment="1" applyProtection="1">
      <alignment horizontal="left" vertical="center" wrapText="1"/>
    </xf>
    <xf numFmtId="49" fontId="64" fillId="0" borderId="24" xfId="87" applyNumberFormat="1" applyFont="1" applyFill="1" applyBorder="1" applyAlignment="1" applyProtection="1">
      <alignment horizontal="center" wrapText="1"/>
    </xf>
    <xf numFmtId="0" fontId="64" fillId="0" borderId="24" xfId="87" quotePrefix="1" applyNumberFormat="1" applyFont="1" applyFill="1" applyBorder="1" applyAlignment="1" applyProtection="1">
      <alignment horizontal="justify" vertical="top" wrapText="1"/>
    </xf>
    <xf numFmtId="4" fontId="64" fillId="0" borderId="24" xfId="87" applyNumberFormat="1" applyFont="1" applyFill="1" applyBorder="1" applyAlignment="1" applyProtection="1">
      <alignment horizontal="center" vertical="top" wrapText="1" shrinkToFit="1"/>
    </xf>
    <xf numFmtId="49" fontId="64" fillId="0" borderId="25" xfId="87" applyNumberFormat="1" applyFont="1" applyFill="1" applyBorder="1" applyAlignment="1" applyProtection="1">
      <alignment horizontal="center" wrapText="1"/>
    </xf>
    <xf numFmtId="0" fontId="64" fillId="0" borderId="25" xfId="87" quotePrefix="1" applyNumberFormat="1" applyFont="1" applyFill="1" applyBorder="1" applyAlignment="1" applyProtection="1">
      <alignment horizontal="justify" vertical="top" wrapText="1"/>
    </xf>
    <xf numFmtId="49" fontId="64" fillId="0" borderId="12" xfId="87" applyNumberFormat="1" applyFont="1" applyFill="1" applyBorder="1" applyAlignment="1" applyProtection="1">
      <alignment horizontal="center" wrapText="1"/>
    </xf>
    <xf numFmtId="0" fontId="64" fillId="0" borderId="12" xfId="87" quotePrefix="1" applyNumberFormat="1" applyFont="1" applyFill="1" applyBorder="1" applyAlignment="1" applyProtection="1">
      <alignment horizontal="justify" vertical="top" wrapText="1"/>
    </xf>
    <xf numFmtId="4" fontId="64" fillId="0" borderId="12" xfId="87" applyNumberFormat="1" applyFont="1" applyFill="1" applyBorder="1" applyAlignment="1" applyProtection="1">
      <alignment horizontal="left" vertical="top" wrapText="1" shrinkToFit="1"/>
    </xf>
    <xf numFmtId="4" fontId="63" fillId="0" borderId="12" xfId="87" applyNumberFormat="1" applyFont="1" applyFill="1" applyBorder="1" applyAlignment="1" applyProtection="1">
      <alignment horizontal="left" vertical="top" wrapText="1" shrinkToFit="1"/>
    </xf>
    <xf numFmtId="0" fontId="64" fillId="30" borderId="24" xfId="87" quotePrefix="1" applyNumberFormat="1" applyFont="1" applyFill="1" applyBorder="1" applyAlignment="1" applyProtection="1">
      <alignment horizontal="justify" vertical="top" wrapText="1"/>
    </xf>
    <xf numFmtId="0" fontId="64" fillId="30" borderId="25" xfId="87" quotePrefix="1" applyNumberFormat="1" applyFont="1" applyFill="1" applyBorder="1" applyAlignment="1" applyProtection="1">
      <alignment horizontal="justify" vertical="top" wrapText="1"/>
    </xf>
    <xf numFmtId="0" fontId="64" fillId="0" borderId="24" xfId="87" quotePrefix="1" applyNumberFormat="1" applyFont="1" applyFill="1" applyBorder="1" applyAlignment="1" applyProtection="1">
      <alignment horizontal="justify" vertical="top"/>
    </xf>
    <xf numFmtId="49" fontId="64" fillId="0" borderId="25" xfId="87" applyNumberFormat="1" applyFont="1" applyFill="1" applyBorder="1" applyAlignment="1" applyProtection="1">
      <alignment horizontal="center"/>
    </xf>
    <xf numFmtId="49" fontId="64" fillId="0" borderId="24" xfId="87" applyNumberFormat="1" applyFont="1" applyFill="1" applyBorder="1" applyAlignment="1" applyProtection="1">
      <alignment horizontal="center" vertical="top"/>
    </xf>
    <xf numFmtId="0" fontId="64" fillId="30" borderId="24" xfId="87" quotePrefix="1" applyNumberFormat="1" applyFont="1" applyFill="1" applyBorder="1" applyAlignment="1" applyProtection="1">
      <alignment horizontal="justify" vertical="top"/>
    </xf>
    <xf numFmtId="49" fontId="64" fillId="0" borderId="26" xfId="87" applyNumberFormat="1" applyFont="1" applyFill="1" applyBorder="1" applyAlignment="1" applyProtection="1">
      <alignment horizontal="center" vertical="top"/>
    </xf>
    <xf numFmtId="0" fontId="64" fillId="0" borderId="26" xfId="87" quotePrefix="1" applyNumberFormat="1" applyFont="1" applyFill="1" applyBorder="1" applyAlignment="1" applyProtection="1">
      <alignment horizontal="justify" vertical="top"/>
    </xf>
    <xf numFmtId="4" fontId="64" fillId="0" borderId="26" xfId="87" applyNumberFormat="1" applyFont="1" applyFill="1" applyBorder="1" applyAlignment="1" applyProtection="1">
      <alignment horizontal="center" vertical="top" shrinkToFit="1"/>
    </xf>
    <xf numFmtId="4" fontId="63" fillId="0" borderId="26" xfId="87" applyNumberFormat="1" applyFont="1" applyFill="1" applyBorder="1" applyAlignment="1" applyProtection="1">
      <alignment horizontal="center" vertical="top" shrinkToFit="1"/>
    </xf>
    <xf numFmtId="49" fontId="64" fillId="0" borderId="25" xfId="87" applyNumberFormat="1" applyFont="1" applyFill="1" applyBorder="1" applyAlignment="1" applyProtection="1">
      <alignment horizontal="center" vertical="top"/>
    </xf>
    <xf numFmtId="0" fontId="64" fillId="0" borderId="25" xfId="87" quotePrefix="1" applyNumberFormat="1" applyFont="1" applyFill="1" applyBorder="1" applyAlignment="1" applyProtection="1">
      <alignment horizontal="justify" vertical="top"/>
    </xf>
    <xf numFmtId="4" fontId="63" fillId="0" borderId="25" xfId="87" applyNumberFormat="1" applyFont="1" applyFill="1" applyBorder="1" applyAlignment="1" applyProtection="1">
      <alignment horizontal="center" vertical="top" shrinkToFit="1"/>
    </xf>
    <xf numFmtId="0" fontId="64" fillId="0" borderId="0" xfId="0" applyFont="1" applyAlignment="1" applyProtection="1">
      <alignment wrapText="1"/>
    </xf>
    <xf numFmtId="49" fontId="65" fillId="32" borderId="12" xfId="87" applyNumberFormat="1" applyFont="1" applyFill="1" applyBorder="1" applyAlignment="1" applyProtection="1">
      <alignment horizontal="left" vertical="center"/>
    </xf>
    <xf numFmtId="0" fontId="65" fillId="32" borderId="12" xfId="87" applyNumberFormat="1" applyFont="1" applyFill="1" applyBorder="1" applyAlignment="1" applyProtection="1">
      <alignment horizontal="center" vertical="top" wrapText="1"/>
    </xf>
    <xf numFmtId="4" fontId="65" fillId="32" borderId="12" xfId="87" applyNumberFormat="1" applyFont="1" applyFill="1" applyBorder="1" applyAlignment="1" applyProtection="1">
      <alignment horizontal="center" vertical="top" wrapText="1"/>
    </xf>
    <xf numFmtId="49" fontId="63" fillId="0" borderId="12" xfId="87" applyNumberFormat="1" applyFont="1" applyFill="1" applyBorder="1" applyAlignment="1" applyProtection="1">
      <alignment horizontal="center" vertical="center" wrapText="1"/>
    </xf>
    <xf numFmtId="0" fontId="63" fillId="0" borderId="12" xfId="87" applyNumberFormat="1" applyFont="1" applyFill="1" applyBorder="1" applyAlignment="1" applyProtection="1">
      <alignment horizontal="left" vertical="center"/>
    </xf>
    <xf numFmtId="0" fontId="64" fillId="0" borderId="12" xfId="87" applyNumberFormat="1" applyFont="1" applyFill="1" applyBorder="1" applyAlignment="1" applyProtection="1">
      <alignment horizontal="center" vertical="top" wrapText="1"/>
    </xf>
    <xf numFmtId="4" fontId="64" fillId="0" borderId="12" xfId="87" applyNumberFormat="1" applyFont="1" applyFill="1" applyBorder="1" applyAlignment="1" applyProtection="1">
      <alignment horizontal="center" vertical="top" wrapText="1"/>
    </xf>
    <xf numFmtId="4" fontId="63" fillId="0" borderId="12" xfId="87" applyNumberFormat="1" applyFont="1" applyFill="1" applyBorder="1" applyAlignment="1" applyProtection="1">
      <alignment horizontal="center" vertical="top" wrapText="1"/>
    </xf>
    <xf numFmtId="0" fontId="63" fillId="32" borderId="12" xfId="87" applyNumberFormat="1" applyFont="1" applyFill="1" applyBorder="1" applyAlignment="1" applyProtection="1">
      <alignment horizontal="center" vertical="center"/>
    </xf>
    <xf numFmtId="4" fontId="64" fillId="0" borderId="0" xfId="0" applyNumberFormat="1" applyFont="1" applyAlignment="1" applyProtection="1">
      <alignment wrapText="1"/>
    </xf>
    <xf numFmtId="49" fontId="64" fillId="0" borderId="12" xfId="87" applyNumberFormat="1" applyFont="1" applyFill="1" applyBorder="1" applyAlignment="1" applyProtection="1">
      <alignment horizontal="center" vertical="top" wrapText="1"/>
    </xf>
    <xf numFmtId="0" fontId="64" fillId="0" borderId="12" xfId="87" applyFont="1" applyFill="1" applyBorder="1" applyAlignment="1" applyProtection="1">
      <alignment horizontal="center" vertical="top" wrapText="1" shrinkToFit="1"/>
    </xf>
    <xf numFmtId="4" fontId="64" fillId="0" borderId="12" xfId="260" applyNumberFormat="1" applyFont="1" applyFill="1" applyBorder="1" applyAlignment="1" applyProtection="1">
      <alignment horizontal="center" vertical="top" wrapText="1" shrinkToFit="1"/>
    </xf>
    <xf numFmtId="4" fontId="63" fillId="0" borderId="25" xfId="87" applyNumberFormat="1" applyFont="1" applyFill="1" applyBorder="1" applyAlignment="1" applyProtection="1">
      <alignment horizontal="left" vertical="top" shrinkToFit="1"/>
    </xf>
    <xf numFmtId="49" fontId="63" fillId="0" borderId="25" xfId="87" applyNumberFormat="1" applyFont="1" applyFill="1" applyBorder="1" applyAlignment="1" applyProtection="1">
      <alignment horizontal="center"/>
    </xf>
    <xf numFmtId="4" fontId="64" fillId="0" borderId="25" xfId="87" applyNumberFormat="1" applyFont="1" applyFill="1" applyBorder="1" applyAlignment="1" applyProtection="1">
      <alignment horizontal="center" vertical="top" shrinkToFit="1"/>
    </xf>
    <xf numFmtId="49" fontId="65" fillId="32" borderId="12" xfId="87" applyNumberFormat="1" applyFont="1" applyFill="1" applyBorder="1" applyAlignment="1" applyProtection="1">
      <alignment horizontal="center" vertical="center"/>
    </xf>
    <xf numFmtId="0" fontId="63" fillId="0" borderId="12" xfId="87" applyNumberFormat="1" applyFont="1" applyFill="1" applyBorder="1" applyAlignment="1" applyProtection="1">
      <alignment horizontal="left" vertical="center" wrapText="1"/>
    </xf>
    <xf numFmtId="0" fontId="63" fillId="0" borderId="12" xfId="87" applyNumberFormat="1" applyFont="1" applyFill="1" applyBorder="1" applyAlignment="1" applyProtection="1">
      <alignment horizontal="center" vertical="top" wrapText="1"/>
    </xf>
    <xf numFmtId="49" fontId="65" fillId="0" borderId="26" xfId="87" applyNumberFormat="1" applyFont="1" applyFill="1" applyBorder="1" applyAlignment="1" applyProtection="1">
      <alignment horizontal="left" wrapText="1"/>
    </xf>
    <xf numFmtId="0" fontId="65" fillId="0" borderId="21" xfId="87" applyNumberFormat="1" applyFont="1" applyFill="1" applyBorder="1" applyAlignment="1" applyProtection="1">
      <alignment horizontal="justify" wrapText="1"/>
    </xf>
    <xf numFmtId="4" fontId="66" fillId="0" borderId="12" xfId="87" applyNumberFormat="1" applyFont="1" applyFill="1" applyBorder="1" applyAlignment="1" applyProtection="1">
      <alignment horizontal="center" vertical="top" wrapText="1" shrinkToFit="1"/>
    </xf>
    <xf numFmtId="4" fontId="65" fillId="0" borderId="12" xfId="87" applyNumberFormat="1" applyFont="1" applyFill="1" applyBorder="1" applyAlignment="1" applyProtection="1">
      <alignment horizontal="center" vertical="top" wrapText="1" shrinkToFit="1"/>
    </xf>
    <xf numFmtId="49" fontId="64" fillId="0" borderId="26" xfId="87" applyNumberFormat="1" applyFont="1" applyFill="1" applyBorder="1" applyAlignment="1" applyProtection="1">
      <alignment horizontal="center" vertical="top" wrapText="1"/>
    </xf>
    <xf numFmtId="0" fontId="64" fillId="0" borderId="26" xfId="87" quotePrefix="1" applyNumberFormat="1" applyFont="1" applyFill="1" applyBorder="1" applyAlignment="1" applyProtection="1">
      <alignment horizontal="justify" vertical="top" wrapText="1"/>
    </xf>
    <xf numFmtId="0" fontId="64" fillId="0" borderId="26" xfId="87" applyFont="1" applyFill="1" applyBorder="1" applyAlignment="1" applyProtection="1">
      <alignment horizontal="center" vertical="top" wrapText="1" shrinkToFit="1"/>
    </xf>
    <xf numFmtId="4" fontId="64" fillId="0" borderId="26" xfId="260" applyNumberFormat="1" applyFont="1" applyFill="1" applyBorder="1" applyAlignment="1" applyProtection="1">
      <alignment horizontal="center" vertical="top" wrapText="1" shrinkToFit="1"/>
    </xf>
    <xf numFmtId="0" fontId="64" fillId="0" borderId="0" xfId="0" applyFont="1" applyAlignment="1" applyProtection="1">
      <alignment horizontal="center" wrapText="1"/>
    </xf>
    <xf numFmtId="0" fontId="63" fillId="32" borderId="13" xfId="87" applyNumberFormat="1" applyFont="1" applyFill="1" applyBorder="1" applyAlignment="1" applyProtection="1">
      <alignment horizontal="left" vertical="center" wrapText="1"/>
    </xf>
    <xf numFmtId="0" fontId="65" fillId="32" borderId="14" xfId="87" applyNumberFormat="1" applyFont="1" applyFill="1" applyBorder="1" applyAlignment="1" applyProtection="1">
      <alignment horizontal="center" vertical="top" wrapText="1"/>
    </xf>
    <xf numFmtId="4" fontId="65" fillId="32" borderId="14" xfId="87" applyNumberFormat="1" applyFont="1" applyFill="1" applyBorder="1" applyAlignment="1" applyProtection="1">
      <alignment horizontal="center" vertical="top" wrapText="1"/>
    </xf>
    <xf numFmtId="4" fontId="65" fillId="32" borderId="15" xfId="87" applyNumberFormat="1" applyFont="1" applyFill="1" applyBorder="1" applyAlignment="1" applyProtection="1">
      <alignment horizontal="center" vertical="top" wrapText="1"/>
    </xf>
    <xf numFmtId="0" fontId="63" fillId="0" borderId="13" xfId="87" applyNumberFormat="1" applyFont="1" applyFill="1" applyBorder="1" applyAlignment="1" applyProtection="1">
      <alignment horizontal="left" vertical="center"/>
    </xf>
    <xf numFmtId="0" fontId="64" fillId="0" borderId="14" xfId="87" applyNumberFormat="1" applyFont="1" applyFill="1" applyBorder="1" applyAlignment="1" applyProtection="1">
      <alignment horizontal="center" vertical="top" wrapText="1"/>
    </xf>
    <xf numFmtId="4" fontId="64" fillId="0" borderId="14" xfId="87" applyNumberFormat="1" applyFont="1" applyFill="1" applyBorder="1" applyAlignment="1" applyProtection="1">
      <alignment horizontal="center" vertical="top" wrapText="1"/>
    </xf>
    <xf numFmtId="4" fontId="63" fillId="0" borderId="15" xfId="87" applyNumberFormat="1" applyFont="1" applyFill="1" applyBorder="1" applyAlignment="1" applyProtection="1">
      <alignment horizontal="center" vertical="top" wrapText="1"/>
    </xf>
    <xf numFmtId="0" fontId="63" fillId="32" borderId="14" xfId="87" applyNumberFormat="1" applyFont="1" applyFill="1" applyBorder="1" applyAlignment="1" applyProtection="1">
      <alignment horizontal="center" vertical="top" wrapText="1"/>
    </xf>
    <xf numFmtId="4" fontId="63" fillId="32" borderId="14" xfId="87" applyNumberFormat="1" applyFont="1" applyFill="1" applyBorder="1" applyAlignment="1" applyProtection="1">
      <alignment horizontal="center" vertical="top" wrapText="1"/>
    </xf>
    <xf numFmtId="4" fontId="63" fillId="32" borderId="15" xfId="87" applyNumberFormat="1" applyFont="1" applyFill="1" applyBorder="1" applyAlignment="1" applyProtection="1">
      <alignment horizontal="center" vertical="top" wrapText="1"/>
    </xf>
    <xf numFmtId="0" fontId="63" fillId="0" borderId="0" xfId="87" applyNumberFormat="1" applyFont="1" applyFill="1" applyBorder="1" applyAlignment="1" applyProtection="1">
      <alignment horizontal="left" vertical="center"/>
    </xf>
    <xf numFmtId="0" fontId="63" fillId="0" borderId="0" xfId="87" applyNumberFormat="1" applyFont="1" applyFill="1" applyBorder="1" applyAlignment="1" applyProtection="1">
      <alignment horizontal="left" vertical="center" wrapText="1"/>
    </xf>
    <xf numFmtId="0" fontId="63" fillId="0" borderId="0" xfId="87" applyNumberFormat="1" applyFont="1" applyFill="1" applyBorder="1" applyAlignment="1" applyProtection="1">
      <alignment horizontal="center" vertical="top" wrapText="1"/>
    </xf>
    <xf numFmtId="4" fontId="63" fillId="0" borderId="0" xfId="87" applyNumberFormat="1" applyFont="1" applyFill="1" applyBorder="1" applyAlignment="1" applyProtection="1">
      <alignment horizontal="center" vertical="top" wrapText="1"/>
    </xf>
    <xf numFmtId="0" fontId="63" fillId="31" borderId="12" xfId="87" applyNumberFormat="1" applyFont="1" applyFill="1" applyBorder="1" applyAlignment="1" applyProtection="1">
      <alignment horizontal="center" vertical="center" wrapText="1"/>
    </xf>
    <xf numFmtId="0" fontId="63" fillId="31" borderId="12" xfId="87" applyNumberFormat="1" applyFont="1" applyFill="1" applyBorder="1" applyAlignment="1" applyProtection="1">
      <alignment horizontal="left" vertical="center" wrapText="1"/>
    </xf>
    <xf numFmtId="4" fontId="63" fillId="31" borderId="12" xfId="87" applyNumberFormat="1" applyFont="1" applyFill="1" applyBorder="1" applyAlignment="1" applyProtection="1">
      <alignment horizontal="center" vertical="center" wrapText="1"/>
    </xf>
    <xf numFmtId="49" fontId="65" fillId="0" borderId="12" xfId="87" applyNumberFormat="1" applyFont="1" applyFill="1" applyBorder="1" applyAlignment="1" applyProtection="1">
      <alignment horizontal="left" wrapText="1"/>
    </xf>
    <xf numFmtId="0" fontId="65" fillId="0" borderId="12" xfId="87" applyNumberFormat="1" applyFont="1" applyFill="1" applyBorder="1" applyAlignment="1" applyProtection="1">
      <alignment horizontal="justify" wrapText="1"/>
    </xf>
    <xf numFmtId="0" fontId="64" fillId="31" borderId="12" xfId="87" applyNumberFormat="1" applyFont="1" applyFill="1" applyBorder="1" applyAlignment="1" applyProtection="1">
      <alignment horizontal="center" vertical="center" wrapText="1"/>
    </xf>
    <xf numFmtId="4" fontId="64" fillId="31" borderId="12" xfId="87" applyNumberFormat="1" applyFont="1" applyFill="1" applyBorder="1" applyAlignment="1" applyProtection="1">
      <alignment horizontal="center" vertical="center" wrapText="1"/>
    </xf>
    <xf numFmtId="49" fontId="63" fillId="0" borderId="12" xfId="87" applyNumberFormat="1" applyFont="1" applyBorder="1" applyAlignment="1" applyProtection="1">
      <alignment horizontal="center" wrapText="1"/>
    </xf>
    <xf numFmtId="0" fontId="63" fillId="0" borderId="12" xfId="87" applyFont="1" applyBorder="1" applyAlignment="1" applyProtection="1">
      <alignment horizontal="justify" wrapText="1"/>
    </xf>
    <xf numFmtId="4" fontId="64" fillId="0" borderId="12" xfId="87" applyNumberFormat="1" applyFont="1" applyBorder="1" applyAlignment="1" applyProtection="1">
      <alignment horizontal="center" vertical="top" wrapText="1" shrinkToFit="1"/>
    </xf>
    <xf numFmtId="4" fontId="63" fillId="0" borderId="12" xfId="87" applyNumberFormat="1" applyFont="1" applyBorder="1" applyAlignment="1" applyProtection="1">
      <alignment horizontal="center" vertical="top" wrapText="1" shrinkToFit="1"/>
    </xf>
    <xf numFmtId="49" fontId="64" fillId="0" borderId="24" xfId="87" applyNumberFormat="1" applyFont="1" applyBorder="1" applyAlignment="1" applyProtection="1">
      <alignment horizontal="center" vertical="top" wrapText="1"/>
    </xf>
    <xf numFmtId="0" fontId="64" fillId="0" borderId="24" xfId="87" applyFont="1" applyBorder="1" applyAlignment="1" applyProtection="1">
      <alignment horizontal="justify" vertical="top" wrapText="1"/>
    </xf>
    <xf numFmtId="49" fontId="64" fillId="0" borderId="25" xfId="87" applyNumberFormat="1" applyFont="1" applyBorder="1" applyAlignment="1" applyProtection="1">
      <alignment horizontal="center" vertical="top" wrapText="1"/>
    </xf>
    <xf numFmtId="0" fontId="64" fillId="0" borderId="25" xfId="87" applyFont="1" applyBorder="1" applyAlignment="1" applyProtection="1">
      <alignment horizontal="justify" vertical="top" wrapText="1"/>
    </xf>
    <xf numFmtId="0" fontId="64" fillId="0" borderId="25" xfId="87" applyFont="1" applyBorder="1" applyAlignment="1" applyProtection="1">
      <alignment horizontal="center" vertical="top" wrapText="1" shrinkToFit="1"/>
    </xf>
    <xf numFmtId="0" fontId="64" fillId="0" borderId="12" xfId="87" applyFont="1" applyBorder="1" applyAlignment="1" applyProtection="1">
      <alignment horizontal="justify" vertical="top" wrapText="1"/>
    </xf>
    <xf numFmtId="0" fontId="64" fillId="0" borderId="25" xfId="0" applyFont="1" applyBorder="1" applyAlignment="1" applyProtection="1">
      <alignment horizontal="center" vertical="top" wrapText="1"/>
    </xf>
    <xf numFmtId="0" fontId="64" fillId="0" borderId="24" xfId="87" applyNumberFormat="1" applyFont="1" applyFill="1" applyBorder="1" applyAlignment="1" applyProtection="1">
      <alignment horizontal="justify" wrapText="1"/>
    </xf>
    <xf numFmtId="0" fontId="64" fillId="0" borderId="26" xfId="0" applyFont="1" applyBorder="1" applyAlignment="1" applyProtection="1">
      <alignment horizontal="center"/>
    </xf>
    <xf numFmtId="4" fontId="64" fillId="0" borderId="26" xfId="0" applyNumberFormat="1" applyFont="1" applyBorder="1" applyAlignment="1" applyProtection="1"/>
    <xf numFmtId="0" fontId="64" fillId="0" borderId="25" xfId="0" applyFont="1" applyBorder="1" applyAlignment="1" applyProtection="1">
      <alignment horizontal="center"/>
    </xf>
    <xf numFmtId="4" fontId="64" fillId="0" borderId="25" xfId="0" applyNumberFormat="1" applyFont="1" applyBorder="1" applyAlignment="1" applyProtection="1"/>
    <xf numFmtId="0" fontId="64" fillId="0" borderId="24" xfId="87" quotePrefix="1" applyNumberFormat="1" applyFont="1" applyFill="1" applyBorder="1" applyAlignment="1" applyProtection="1">
      <alignment horizontal="left" vertical="top" wrapText="1"/>
    </xf>
    <xf numFmtId="0" fontId="64" fillId="0" borderId="25" xfId="87" quotePrefix="1" applyNumberFormat="1" applyFont="1" applyFill="1" applyBorder="1" applyAlignment="1" applyProtection="1">
      <alignment horizontal="left" vertical="top" wrapText="1"/>
    </xf>
    <xf numFmtId="49" fontId="63" fillId="0" borderId="12" xfId="87" applyNumberFormat="1" applyFont="1" applyFill="1" applyBorder="1" applyAlignment="1" applyProtection="1">
      <alignment horizontal="center"/>
    </xf>
    <xf numFmtId="4" fontId="64" fillId="0" borderId="12" xfId="87" applyNumberFormat="1" applyFont="1" applyFill="1" applyBorder="1" applyAlignment="1" applyProtection="1">
      <alignment horizontal="center" vertical="top" shrinkToFit="1"/>
    </xf>
    <xf numFmtId="0" fontId="63" fillId="31" borderId="12" xfId="87" applyNumberFormat="1" applyFont="1" applyFill="1" applyBorder="1" applyAlignment="1" applyProtection="1">
      <alignment horizontal="center" vertical="center"/>
    </xf>
    <xf numFmtId="0" fontId="63" fillId="31" borderId="12" xfId="87" applyNumberFormat="1" applyFont="1" applyFill="1" applyBorder="1" applyAlignment="1" applyProtection="1">
      <alignment horizontal="center" vertical="top" wrapText="1"/>
    </xf>
    <xf numFmtId="4" fontId="63" fillId="31" borderId="12" xfId="87" applyNumberFormat="1" applyFont="1" applyFill="1" applyBorder="1" applyAlignment="1" applyProtection="1">
      <alignment horizontal="center" vertical="top" wrapText="1"/>
    </xf>
    <xf numFmtId="0" fontId="63" fillId="0" borderId="12" xfId="87" applyNumberFormat="1" applyFont="1" applyFill="1" applyBorder="1" applyAlignment="1" applyProtection="1">
      <alignment horizontal="center" vertical="center"/>
    </xf>
    <xf numFmtId="49" fontId="63" fillId="28" borderId="12" xfId="87" applyNumberFormat="1" applyFont="1" applyFill="1" applyBorder="1" applyAlignment="1" applyProtection="1">
      <alignment horizontal="center" vertical="top" wrapText="1"/>
    </xf>
    <xf numFmtId="0" fontId="63" fillId="28" borderId="12" xfId="87" applyNumberFormat="1" applyFont="1" applyFill="1" applyBorder="1" applyAlignment="1" applyProtection="1">
      <alignment vertical="center" wrapText="1"/>
    </xf>
    <xf numFmtId="0" fontId="63" fillId="28" borderId="12" xfId="87" applyNumberFormat="1" applyFont="1" applyFill="1" applyBorder="1" applyAlignment="1" applyProtection="1">
      <alignment horizontal="center" vertical="top" wrapText="1"/>
    </xf>
    <xf numFmtId="4" fontId="63" fillId="28" borderId="12" xfId="87" applyNumberFormat="1" applyFont="1" applyFill="1" applyBorder="1" applyAlignment="1" applyProtection="1">
      <alignment horizontal="center" vertical="top" wrapText="1"/>
    </xf>
    <xf numFmtId="49" fontId="63" fillId="0" borderId="12" xfId="87" applyNumberFormat="1" applyFont="1" applyFill="1" applyBorder="1" applyAlignment="1" applyProtection="1">
      <alignment horizontal="center" vertical="top" wrapText="1"/>
    </xf>
    <xf numFmtId="49" fontId="63" fillId="0" borderId="25" xfId="87" applyNumberFormat="1" applyFont="1" applyFill="1" applyBorder="1" applyAlignment="1" applyProtection="1">
      <alignment horizontal="center" vertical="top" wrapText="1"/>
    </xf>
    <xf numFmtId="4" fontId="64" fillId="0" borderId="24" xfId="0" applyNumberFormat="1" applyFont="1" applyBorder="1" applyAlignment="1" applyProtection="1">
      <alignment wrapText="1"/>
    </xf>
    <xf numFmtId="4" fontId="64" fillId="0" borderId="24" xfId="87" applyNumberFormat="1" applyFont="1" applyFill="1" applyBorder="1" applyAlignment="1" applyProtection="1">
      <alignment horizontal="center" vertical="top" shrinkToFit="1"/>
    </xf>
    <xf numFmtId="49" fontId="63" fillId="0" borderId="25" xfId="87" applyNumberFormat="1" applyFont="1" applyFill="1" applyBorder="1" applyAlignment="1" applyProtection="1">
      <alignment horizontal="center" vertical="top"/>
    </xf>
    <xf numFmtId="0" fontId="64" fillId="0" borderId="24" xfId="0" quotePrefix="1" applyFont="1" applyBorder="1" applyAlignment="1" applyProtection="1">
      <alignment wrapText="1"/>
    </xf>
    <xf numFmtId="0" fontId="64" fillId="0" borderId="25" xfId="0" quotePrefix="1" applyFont="1" applyBorder="1" applyAlignment="1" applyProtection="1">
      <alignment wrapText="1"/>
    </xf>
    <xf numFmtId="49" fontId="64" fillId="0" borderId="12" xfId="87" applyNumberFormat="1" applyFont="1" applyFill="1" applyBorder="1" applyAlignment="1" applyProtection="1">
      <alignment horizontal="center" vertical="top"/>
    </xf>
    <xf numFmtId="0" fontId="64" fillId="0" borderId="12" xfId="0" applyFont="1" applyBorder="1" applyAlignment="1" applyProtection="1">
      <alignment horizontal="center" vertical="top" wrapText="1"/>
    </xf>
    <xf numFmtId="49" fontId="63" fillId="32" borderId="12" xfId="87" applyNumberFormat="1" applyFont="1" applyFill="1" applyBorder="1" applyAlignment="1" applyProtection="1">
      <alignment horizontal="center" vertical="top" wrapText="1"/>
    </xf>
    <xf numFmtId="49" fontId="65" fillId="32" borderId="12" xfId="87" applyNumberFormat="1" applyFont="1" applyFill="1" applyBorder="1" applyAlignment="1" applyProtection="1">
      <alignment horizontal="center" vertical="top"/>
    </xf>
    <xf numFmtId="0" fontId="65" fillId="32" borderId="12" xfId="87" applyNumberFormat="1" applyFont="1" applyFill="1" applyBorder="1" applyAlignment="1" applyProtection="1">
      <alignment horizontal="left" vertical="center" wrapText="1"/>
    </xf>
    <xf numFmtId="0" fontId="63" fillId="31" borderId="12" xfId="87" applyNumberFormat="1" applyFont="1" applyFill="1" applyBorder="1" applyAlignment="1" applyProtection="1">
      <alignment horizontal="center" vertical="top"/>
    </xf>
    <xf numFmtId="0" fontId="63" fillId="0" borderId="12" xfId="87" applyNumberFormat="1" applyFont="1" applyFill="1" applyBorder="1" applyAlignment="1" applyProtection="1">
      <alignment horizontal="left" vertical="top"/>
    </xf>
    <xf numFmtId="0" fontId="63" fillId="31" borderId="12" xfId="87" applyFont="1" applyFill="1" applyBorder="1" applyAlignment="1" applyProtection="1">
      <alignment horizontal="center" vertical="center" wrapText="1"/>
    </xf>
    <xf numFmtId="0" fontId="63" fillId="31" borderId="12" xfId="87" applyFont="1" applyFill="1" applyBorder="1" applyAlignment="1" applyProtection="1">
      <alignment horizontal="left" vertical="center" wrapText="1"/>
    </xf>
    <xf numFmtId="0" fontId="64" fillId="31" borderId="12" xfId="87" applyFont="1" applyFill="1" applyBorder="1" applyAlignment="1" applyProtection="1">
      <alignment horizontal="center" vertical="center" wrapText="1"/>
    </xf>
    <xf numFmtId="49" fontId="64" fillId="0" borderId="12" xfId="87" applyNumberFormat="1" applyFont="1" applyBorder="1" applyAlignment="1" applyProtection="1">
      <alignment horizontal="center" vertical="top" wrapText="1"/>
    </xf>
    <xf numFmtId="0" fontId="64" fillId="0" borderId="12" xfId="87" applyFont="1" applyBorder="1" applyAlignment="1" applyProtection="1">
      <alignment horizontal="center" vertical="top" wrapText="1" shrinkToFit="1"/>
    </xf>
    <xf numFmtId="49" fontId="63" fillId="0" borderId="25" xfId="87" applyNumberFormat="1" applyFont="1" applyBorder="1" applyAlignment="1" applyProtection="1">
      <alignment horizontal="center" wrapText="1"/>
    </xf>
    <xf numFmtId="0" fontId="64" fillId="0" borderId="25" xfId="87" quotePrefix="1" applyFont="1" applyBorder="1" applyAlignment="1" applyProtection="1">
      <alignment horizontal="justify" vertical="top" wrapText="1"/>
    </xf>
    <xf numFmtId="4" fontId="64" fillId="0" borderId="25" xfId="87" applyNumberFormat="1" applyFont="1" applyBorder="1" applyAlignment="1" applyProtection="1">
      <alignment horizontal="center" vertical="top" wrapText="1" shrinkToFit="1"/>
    </xf>
    <xf numFmtId="4" fontId="63" fillId="0" borderId="25" xfId="87" applyNumberFormat="1" applyFont="1" applyBorder="1" applyAlignment="1" applyProtection="1">
      <alignment horizontal="center" vertical="top" wrapText="1" shrinkToFit="1"/>
    </xf>
    <xf numFmtId="49" fontId="64" fillId="0" borderId="24" xfId="87" applyNumberFormat="1" applyFont="1" applyBorder="1" applyAlignment="1" applyProtection="1">
      <alignment horizontal="center" wrapText="1"/>
    </xf>
    <xf numFmtId="0" fontId="64" fillId="0" borderId="24" xfId="87" quotePrefix="1" applyFont="1" applyBorder="1" applyAlignment="1" applyProtection="1">
      <alignment horizontal="justify" vertical="top" wrapText="1"/>
    </xf>
    <xf numFmtId="4" fontId="63" fillId="0" borderId="24" xfId="87" applyNumberFormat="1" applyFont="1" applyBorder="1" applyAlignment="1" applyProtection="1">
      <alignment horizontal="center" vertical="top" wrapText="1" shrinkToFit="1"/>
    </xf>
    <xf numFmtId="4" fontId="64" fillId="0" borderId="24" xfId="87" applyNumberFormat="1" applyFont="1" applyBorder="1" applyAlignment="1" applyProtection="1">
      <alignment horizontal="center" vertical="top" wrapText="1" shrinkToFit="1"/>
    </xf>
    <xf numFmtId="0" fontId="64" fillId="0" borderId="12" xfId="87" quotePrefix="1" applyFont="1" applyBorder="1" applyAlignment="1" applyProtection="1">
      <alignment horizontal="justify" vertical="top" wrapText="1"/>
    </xf>
    <xf numFmtId="4" fontId="63" fillId="0" borderId="12" xfId="87" applyNumberFormat="1" applyFont="1" applyBorder="1" applyAlignment="1" applyProtection="1">
      <alignment horizontal="left" vertical="top" shrinkToFit="1"/>
    </xf>
    <xf numFmtId="0" fontId="63" fillId="32" borderId="12" xfId="87" applyFont="1" applyFill="1" applyBorder="1" applyAlignment="1" applyProtection="1">
      <alignment horizontal="left" vertical="center" wrapText="1"/>
    </xf>
    <xf numFmtId="0" fontId="65" fillId="32" borderId="12" xfId="87" applyFont="1" applyFill="1" applyBorder="1" applyAlignment="1" applyProtection="1">
      <alignment horizontal="center" vertical="top" wrapText="1"/>
    </xf>
    <xf numFmtId="49" fontId="63" fillId="0" borderId="12" xfId="87" applyNumberFormat="1" applyFont="1" applyBorder="1" applyAlignment="1" applyProtection="1">
      <alignment horizontal="center" vertical="center" wrapText="1"/>
    </xf>
    <xf numFmtId="0" fontId="63" fillId="0" borderId="12" xfId="87" applyFont="1" applyBorder="1" applyAlignment="1" applyProtection="1">
      <alignment horizontal="left" vertical="center"/>
    </xf>
    <xf numFmtId="0" fontId="64" fillId="0" borderId="12" xfId="87" applyFont="1" applyBorder="1" applyAlignment="1" applyProtection="1">
      <alignment horizontal="center" vertical="top" wrapText="1"/>
    </xf>
    <xf numFmtId="4" fontId="64" fillId="0" borderId="12" xfId="87" applyNumberFormat="1" applyFont="1" applyBorder="1" applyAlignment="1" applyProtection="1">
      <alignment horizontal="center" vertical="top" wrapText="1"/>
    </xf>
    <xf numFmtId="4" fontId="63" fillId="0" borderId="12" xfId="87" applyNumberFormat="1" applyFont="1" applyBorder="1" applyAlignment="1" applyProtection="1">
      <alignment horizontal="center" vertical="top" wrapText="1"/>
    </xf>
    <xf numFmtId="0" fontId="63" fillId="31" borderId="12" xfId="87" applyFont="1" applyFill="1" applyBorder="1" applyAlignment="1" applyProtection="1">
      <alignment horizontal="center" vertical="center"/>
    </xf>
    <xf numFmtId="0" fontId="63" fillId="31" borderId="12" xfId="87" applyFont="1" applyFill="1" applyBorder="1" applyAlignment="1" applyProtection="1">
      <alignment horizontal="center" vertical="top" wrapText="1"/>
    </xf>
    <xf numFmtId="0" fontId="63" fillId="0" borderId="12" xfId="87" applyFont="1" applyBorder="1" applyAlignment="1" applyProtection="1">
      <alignment horizontal="left" vertical="center" wrapText="1"/>
    </xf>
    <xf numFmtId="0" fontId="63" fillId="0" borderId="12" xfId="87" applyFont="1" applyBorder="1" applyAlignment="1" applyProtection="1">
      <alignment horizontal="center" vertical="top" wrapText="1"/>
    </xf>
    <xf numFmtId="49" fontId="65" fillId="0" borderId="12" xfId="87" applyNumberFormat="1" applyFont="1" applyBorder="1" applyAlignment="1" applyProtection="1">
      <alignment horizontal="left" wrapText="1"/>
    </xf>
    <xf numFmtId="0" fontId="65" fillId="0" borderId="12" xfId="87" applyFont="1" applyBorder="1" applyAlignment="1" applyProtection="1">
      <alignment horizontal="justify" wrapText="1"/>
    </xf>
    <xf numFmtId="4" fontId="66" fillId="0" borderId="12" xfId="87" applyNumberFormat="1" applyFont="1" applyBorder="1" applyAlignment="1" applyProtection="1">
      <alignment horizontal="center" vertical="top" wrapText="1" shrinkToFit="1"/>
    </xf>
    <xf numFmtId="4" fontId="65" fillId="0" borderId="12" xfId="87" applyNumberFormat="1" applyFont="1" applyBorder="1" applyAlignment="1" applyProtection="1">
      <alignment horizontal="center" vertical="top" wrapText="1" shrinkToFit="1"/>
    </xf>
    <xf numFmtId="0" fontId="63" fillId="0" borderId="12" xfId="87" applyFont="1" applyBorder="1" applyAlignment="1" applyProtection="1">
      <alignment horizontal="center" vertical="center"/>
    </xf>
    <xf numFmtId="0" fontId="65" fillId="32" borderId="12" xfId="87" applyFont="1" applyFill="1" applyBorder="1" applyAlignment="1" applyProtection="1">
      <alignment horizontal="left" vertical="center" wrapText="1"/>
    </xf>
    <xf numFmtId="49" fontId="63" fillId="30" borderId="12" xfId="87" applyNumberFormat="1" applyFont="1" applyFill="1" applyBorder="1" applyAlignment="1" applyProtection="1">
      <alignment horizontal="center" vertical="center" wrapText="1"/>
    </xf>
    <xf numFmtId="0" fontId="63" fillId="30" borderId="12" xfId="87" applyFont="1" applyFill="1" applyBorder="1" applyAlignment="1" applyProtection="1">
      <alignment horizontal="left" vertical="center" wrapText="1"/>
    </xf>
    <xf numFmtId="0" fontId="63" fillId="30" borderId="12" xfId="87" applyFont="1" applyFill="1" applyBorder="1" applyAlignment="1" applyProtection="1">
      <alignment horizontal="center" vertical="top" wrapText="1"/>
    </xf>
    <xf numFmtId="4" fontId="63" fillId="30" borderId="12" xfId="87" applyNumberFormat="1" applyFont="1" applyFill="1" applyBorder="1" applyAlignment="1" applyProtection="1">
      <alignment horizontal="center" vertical="top" wrapText="1"/>
    </xf>
    <xf numFmtId="49" fontId="63" fillId="30" borderId="12" xfId="87" applyNumberFormat="1" applyFont="1" applyFill="1" applyBorder="1" applyAlignment="1" applyProtection="1">
      <alignment horizontal="center" vertical="center"/>
    </xf>
    <xf numFmtId="0" fontId="65" fillId="30" borderId="12" xfId="87" applyFont="1" applyFill="1" applyBorder="1" applyAlignment="1" applyProtection="1">
      <alignment horizontal="center" vertical="top" wrapText="1"/>
    </xf>
    <xf numFmtId="4" fontId="65" fillId="30" borderId="12" xfId="87" applyNumberFormat="1" applyFont="1" applyFill="1" applyBorder="1" applyAlignment="1" applyProtection="1">
      <alignment horizontal="center" vertical="top" wrapText="1"/>
    </xf>
    <xf numFmtId="0" fontId="63" fillId="0" borderId="12" xfId="87" applyNumberFormat="1" applyFont="1" applyBorder="1" applyAlignment="1" applyProtection="1">
      <alignment horizontal="center" vertical="center" wrapText="1"/>
    </xf>
    <xf numFmtId="4" fontId="63" fillId="0" borderId="12" xfId="87" applyNumberFormat="1" applyFont="1" applyFill="1" applyBorder="1" applyAlignment="1" applyProtection="1">
      <alignment horizontal="left" vertical="top" shrinkToFit="1"/>
    </xf>
    <xf numFmtId="0" fontId="0" fillId="0" borderId="12" xfId="0" applyBorder="1" applyAlignment="1" applyProtection="1">
      <alignment wrapText="1"/>
    </xf>
    <xf numFmtId="4" fontId="0" fillId="0" borderId="12" xfId="0" applyNumberFormat="1" applyBorder="1" applyAlignment="1" applyProtection="1">
      <alignment wrapText="1"/>
    </xf>
    <xf numFmtId="0" fontId="63" fillId="0" borderId="12" xfId="0" applyFont="1" applyBorder="1" applyAlignment="1" applyProtection="1">
      <alignment wrapText="1"/>
    </xf>
    <xf numFmtId="0" fontId="63" fillId="0" borderId="12" xfId="0" applyFont="1" applyBorder="1" applyAlignment="1" applyProtection="1">
      <alignment horizontal="center" wrapText="1"/>
    </xf>
    <xf numFmtId="0" fontId="4" fillId="0" borderId="0" xfId="0" applyFont="1" applyAlignment="1" applyProtection="1">
      <alignment wrapText="1"/>
    </xf>
    <xf numFmtId="4" fontId="0" fillId="0" borderId="0" xfId="0" applyNumberFormat="1" applyAlignment="1" applyProtection="1">
      <alignment wrapText="1"/>
    </xf>
    <xf numFmtId="0" fontId="4" fillId="0" borderId="21"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8" xfId="0" applyFill="1" applyBorder="1" applyAlignment="1">
      <alignment horizontal="justify" vertical="top" wrapText="1"/>
    </xf>
    <xf numFmtId="0" fontId="51" fillId="0" borderId="0" xfId="86"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50" fillId="0" borderId="0" xfId="86" applyNumberFormat="1"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14"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8" xfId="0" applyFont="1" applyFill="1" applyBorder="1" applyAlignment="1">
      <alignment horizontal="center" vertical="center"/>
    </xf>
    <xf numFmtId="0" fontId="0" fillId="0" borderId="21" xfId="0" applyFill="1" applyBorder="1" applyAlignment="1">
      <alignment horizontal="center"/>
    </xf>
    <xf numFmtId="0" fontId="0" fillId="0" borderId="0" xfId="0" applyFill="1" applyBorder="1" applyAlignment="1">
      <alignment horizontal="center"/>
    </xf>
    <xf numFmtId="0" fontId="0" fillId="0" borderId="18" xfId="0" applyFill="1" applyBorder="1" applyAlignment="1">
      <alignment horizontal="center"/>
    </xf>
    <xf numFmtId="0" fontId="5" fillId="0" borderId="21" xfId="0" applyFont="1" applyFill="1" applyBorder="1" applyAlignment="1">
      <alignment horizontal="left"/>
    </xf>
    <xf numFmtId="0" fontId="5" fillId="0" borderId="0" xfId="0" applyFont="1" applyFill="1" applyBorder="1" applyAlignment="1">
      <alignment horizontal="left"/>
    </xf>
    <xf numFmtId="0" fontId="5" fillId="0" borderId="18" xfId="0" applyFont="1" applyFill="1" applyBorder="1" applyAlignment="1">
      <alignment horizontal="left"/>
    </xf>
    <xf numFmtId="49" fontId="50" fillId="0" borderId="22" xfId="86" applyNumberFormat="1" applyFont="1" applyFill="1" applyBorder="1" applyAlignment="1">
      <alignment horizontal="center" vertical="top"/>
    </xf>
    <xf numFmtId="49" fontId="50" fillId="0" borderId="16" xfId="86" applyNumberFormat="1" applyFont="1" applyFill="1" applyBorder="1" applyAlignment="1">
      <alignment horizontal="center" vertical="top"/>
    </xf>
    <xf numFmtId="49" fontId="50" fillId="0" borderId="17" xfId="86" applyNumberFormat="1" applyFont="1" applyFill="1" applyBorder="1" applyAlignment="1">
      <alignment horizontal="center" vertical="top"/>
    </xf>
    <xf numFmtId="0" fontId="0" fillId="0" borderId="21" xfId="0" applyFill="1" applyBorder="1" applyAlignment="1">
      <alignment horizontal="justify" vertical="top"/>
    </xf>
    <xf numFmtId="0" fontId="0" fillId="0" borderId="0" xfId="0" applyFill="1" applyBorder="1" applyAlignment="1">
      <alignment horizontal="justify" vertical="top"/>
    </xf>
    <xf numFmtId="0" fontId="0" fillId="0" borderId="18" xfId="0" applyFill="1" applyBorder="1" applyAlignment="1">
      <alignment horizontal="justify" vertical="top"/>
    </xf>
    <xf numFmtId="0" fontId="4" fillId="0" borderId="21" xfId="0" applyFont="1" applyFill="1" applyBorder="1" applyAlignment="1">
      <alignment horizontal="justify" vertical="top"/>
    </xf>
    <xf numFmtId="0" fontId="4" fillId="0" borderId="0" xfId="0" applyFont="1" applyFill="1" applyBorder="1" applyAlignment="1">
      <alignment horizontal="justify" vertical="top"/>
    </xf>
    <xf numFmtId="0" fontId="4" fillId="0" borderId="18" xfId="0" applyFont="1" applyFill="1" applyBorder="1" applyAlignment="1">
      <alignment horizontal="justify" vertical="top"/>
    </xf>
    <xf numFmtId="0" fontId="4" fillId="0" borderId="0" xfId="0" applyFont="1" applyFill="1" applyAlignment="1">
      <alignment horizontal="justify" vertical="top" wrapText="1"/>
    </xf>
    <xf numFmtId="0" fontId="4" fillId="0" borderId="18" xfId="0" applyFont="1" applyFill="1" applyBorder="1" applyAlignment="1">
      <alignment horizontal="justify" vertical="top" wrapText="1"/>
    </xf>
    <xf numFmtId="0" fontId="5" fillId="0" borderId="21" xfId="0" applyFont="1" applyFill="1" applyBorder="1" applyAlignment="1">
      <alignment horizontal="justify" vertical="top" wrapText="1"/>
    </xf>
    <xf numFmtId="0" fontId="5" fillId="0" borderId="0" xfId="0" applyFont="1" applyFill="1" applyBorder="1" applyAlignment="1">
      <alignment horizontal="justify" vertical="top" wrapText="1"/>
    </xf>
    <xf numFmtId="0" fontId="5" fillId="0" borderId="18" xfId="0" applyFont="1" applyFill="1" applyBorder="1" applyAlignment="1">
      <alignment horizontal="justify" vertical="top" wrapText="1"/>
    </xf>
    <xf numFmtId="0" fontId="0" fillId="0" borderId="23" xfId="0"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4" fillId="0" borderId="0" xfId="0" applyFont="1" applyAlignment="1" applyProtection="1">
      <alignment horizontal="center" wrapText="1"/>
    </xf>
    <xf numFmtId="4" fontId="63" fillId="0" borderId="0" xfId="0" applyNumberFormat="1" applyFont="1" applyAlignment="1" applyProtection="1">
      <alignment horizontal="center" vertical="center" wrapText="1"/>
    </xf>
    <xf numFmtId="0" fontId="64" fillId="0" borderId="13" xfId="0" applyFont="1" applyBorder="1" applyAlignment="1" applyProtection="1">
      <alignment horizontal="center" vertical="center" wrapText="1"/>
    </xf>
    <xf numFmtId="0" fontId="64" fillId="0" borderId="14" xfId="0" applyFont="1" applyBorder="1" applyAlignment="1" applyProtection="1">
      <alignment horizontal="center" vertical="center" wrapText="1"/>
    </xf>
    <xf numFmtId="0" fontId="64" fillId="0" borderId="15" xfId="0" applyFont="1" applyBorder="1" applyAlignment="1" applyProtection="1">
      <alignment horizontal="center" vertical="center" wrapText="1"/>
    </xf>
    <xf numFmtId="49" fontId="64" fillId="0" borderId="13" xfId="86" applyNumberFormat="1" applyFont="1" applyFill="1" applyBorder="1" applyAlignment="1" applyProtection="1">
      <alignment horizontal="center" vertical="top" wrapText="1"/>
    </xf>
    <xf numFmtId="49" fontId="64" fillId="0" borderId="14" xfId="86" applyNumberFormat="1" applyFont="1" applyFill="1" applyBorder="1" applyAlignment="1" applyProtection="1">
      <alignment horizontal="center" vertical="top" wrapText="1"/>
    </xf>
    <xf numFmtId="49" fontId="64" fillId="0" borderId="15" xfId="86" applyNumberFormat="1" applyFont="1" applyFill="1" applyBorder="1" applyAlignment="1" applyProtection="1">
      <alignment horizontal="center" vertical="top" wrapText="1"/>
    </xf>
  </cellXfs>
  <cellStyles count="408">
    <cellStyle name="_Procjena opremanja Busevec - Lekenik" xfId="1"/>
    <cellStyle name="20% - Accent1" xfId="2"/>
    <cellStyle name="20% - Accent1 2" xfId="3"/>
    <cellStyle name="20% - Accent1 2 2" xfId="127"/>
    <cellStyle name="20% - Accent1 2 3" xfId="126"/>
    <cellStyle name="20% - Accent1 3" xfId="128"/>
    <cellStyle name="20% - Accent1 4" xfId="129"/>
    <cellStyle name="20% - Accent2" xfId="4"/>
    <cellStyle name="20% - Accent2 2" xfId="5"/>
    <cellStyle name="20% - Accent2 2 2" xfId="131"/>
    <cellStyle name="20% - Accent2 2 3" xfId="130"/>
    <cellStyle name="20% - Accent2 3" xfId="132"/>
    <cellStyle name="20% - Accent2 4" xfId="133"/>
    <cellStyle name="20% - Accent3" xfId="6"/>
    <cellStyle name="20% - Accent3 2" xfId="7"/>
    <cellStyle name="20% - Accent3 2 2" xfId="135"/>
    <cellStyle name="20% - Accent3 2 3" xfId="134"/>
    <cellStyle name="20% - Accent3 3" xfId="136"/>
    <cellStyle name="20% - Accent3 4" xfId="137"/>
    <cellStyle name="20% - Accent4" xfId="8"/>
    <cellStyle name="20% - Accent4 2" xfId="9"/>
    <cellStyle name="20% - Accent4 2 2" xfId="139"/>
    <cellStyle name="20% - Accent4 2 3" xfId="138"/>
    <cellStyle name="20% - Accent4 3" xfId="140"/>
    <cellStyle name="20% - Accent4 4" xfId="141"/>
    <cellStyle name="20% - Accent5" xfId="10"/>
    <cellStyle name="20% - Accent5 2" xfId="11"/>
    <cellStyle name="20% - Accent5 2 2" xfId="143"/>
    <cellStyle name="20% - Accent5 2 3" xfId="142"/>
    <cellStyle name="20% - Accent5 3" xfId="144"/>
    <cellStyle name="20% - Accent5 4" xfId="145"/>
    <cellStyle name="20% - Accent6" xfId="12"/>
    <cellStyle name="20% - Accent6 2" xfId="13"/>
    <cellStyle name="20% - Accent6 2 2" xfId="147"/>
    <cellStyle name="20% - Accent6 2 3" xfId="146"/>
    <cellStyle name="20% - Accent6 3" xfId="148"/>
    <cellStyle name="20% - Accent6 4" xfId="149"/>
    <cellStyle name="20% - Isticanje1" xfId="150"/>
    <cellStyle name="20% - Isticanje1 2" xfId="151"/>
    <cellStyle name="20% - Isticanje1_2014-12-03 Tender B Manastir - most Drava" xfId="152"/>
    <cellStyle name="20% - Isticanje2" xfId="153"/>
    <cellStyle name="20% - Isticanje2 2" xfId="154"/>
    <cellStyle name="20% - Isticanje2_2014-12-03 Tender B Manastir - most Drava" xfId="155"/>
    <cellStyle name="20% - Isticanje3" xfId="156"/>
    <cellStyle name="20% - Isticanje3 2" xfId="157"/>
    <cellStyle name="20% - Isticanje3_2014-12-03 Tender B Manastir - most Drava" xfId="158"/>
    <cellStyle name="20% - Isticanje4" xfId="159"/>
    <cellStyle name="20% - Isticanje4 2" xfId="160"/>
    <cellStyle name="20% - Isticanje4_2014-12-03 Tender B Manastir - most Drava" xfId="161"/>
    <cellStyle name="20% - Isticanje5" xfId="162"/>
    <cellStyle name="20% - Isticanje5 2" xfId="163"/>
    <cellStyle name="20% - Isticanje5_2014-12-03 Tender B Manastir - most Drava" xfId="164"/>
    <cellStyle name="20% - Isticanje6" xfId="165"/>
    <cellStyle name="20% - Isticanje6 2" xfId="166"/>
    <cellStyle name="20% - Isticanje6_2014-12-03 Tender B Manastir - most Drava" xfId="167"/>
    <cellStyle name="40% - Accent1" xfId="14"/>
    <cellStyle name="40% - Accent1 2" xfId="15"/>
    <cellStyle name="40% - Accent1 2 2" xfId="169"/>
    <cellStyle name="40% - Accent1 2 3" xfId="168"/>
    <cellStyle name="40% - Accent1 3" xfId="170"/>
    <cellStyle name="40% - Accent1 4" xfId="171"/>
    <cellStyle name="40% - Accent2" xfId="16"/>
    <cellStyle name="40% - Accent2 2" xfId="17"/>
    <cellStyle name="40% - Accent2 2 2" xfId="173"/>
    <cellStyle name="40% - Accent2 2 3" xfId="172"/>
    <cellStyle name="40% - Accent2 3" xfId="174"/>
    <cellStyle name="40% - Accent2 4" xfId="175"/>
    <cellStyle name="40% - Accent3" xfId="18"/>
    <cellStyle name="40% - Accent3 2" xfId="19"/>
    <cellStyle name="40% - Accent3 2 2" xfId="177"/>
    <cellStyle name="40% - Accent3 2 3" xfId="176"/>
    <cellStyle name="40% - Accent3 3" xfId="178"/>
    <cellStyle name="40% - Accent3 4" xfId="179"/>
    <cellStyle name="40% - Accent4" xfId="20"/>
    <cellStyle name="40% - Accent4 2" xfId="21"/>
    <cellStyle name="40% - Accent4 2 2" xfId="181"/>
    <cellStyle name="40% - Accent4 2 3" xfId="180"/>
    <cellStyle name="40% - Accent4 3" xfId="182"/>
    <cellStyle name="40% - Accent4 4" xfId="183"/>
    <cellStyle name="40% - Accent5" xfId="22"/>
    <cellStyle name="40% - Accent5 2" xfId="23"/>
    <cellStyle name="40% - Accent5 2 2" xfId="185"/>
    <cellStyle name="40% - Accent5 2 3" xfId="184"/>
    <cellStyle name="40% - Accent5 3" xfId="186"/>
    <cellStyle name="40% - Accent5 3 2" xfId="380"/>
    <cellStyle name="40% - Accent5 3 2 2" xfId="400"/>
    <cellStyle name="40% - Accent5 3 3" xfId="391"/>
    <cellStyle name="40% - Accent5 4" xfId="187"/>
    <cellStyle name="40% - Accent5 5" xfId="188"/>
    <cellStyle name="40% - Accent6" xfId="24"/>
    <cellStyle name="40% - Accent6 2" xfId="25"/>
    <cellStyle name="40% - Accent6 2 2" xfId="190"/>
    <cellStyle name="40% - Accent6 2 3" xfId="189"/>
    <cellStyle name="40% - Accent6 3" xfId="191"/>
    <cellStyle name="40% - Accent6 4" xfId="192"/>
    <cellStyle name="40% - Isticanje2" xfId="193"/>
    <cellStyle name="40% - Isticanje2 2" xfId="194"/>
    <cellStyle name="40% - Isticanje2_2014-12-03 Tender B Manastir - most Drava" xfId="195"/>
    <cellStyle name="40% - Isticanje3" xfId="196"/>
    <cellStyle name="40% - Isticanje3 2" xfId="197"/>
    <cellStyle name="40% - Isticanje3_2014-12-03 Tender B Manastir - most Drava" xfId="198"/>
    <cellStyle name="40% - Isticanje4" xfId="199"/>
    <cellStyle name="40% - Isticanje4 2" xfId="200"/>
    <cellStyle name="40% - Isticanje4_2014-12-03 Tender B Manastir - most Drava" xfId="201"/>
    <cellStyle name="40% - Isticanje5" xfId="202"/>
    <cellStyle name="40% - Isticanje5 2" xfId="203"/>
    <cellStyle name="40% - Isticanje5 3" xfId="204"/>
    <cellStyle name="40% - Isticanje5 3 2" xfId="381"/>
    <cellStyle name="40% - Isticanje5 3 2 2" xfId="401"/>
    <cellStyle name="40% - Isticanje5 3 3" xfId="392"/>
    <cellStyle name="40% - Isticanje5 5" xfId="205"/>
    <cellStyle name="40% - Isticanje5 5 2" xfId="382"/>
    <cellStyle name="40% - Isticanje5 5 2 2" xfId="402"/>
    <cellStyle name="40% - Isticanje5 5 3" xfId="393"/>
    <cellStyle name="40% - Isticanje5_2014-12-03 Tender B Manastir - most Drava" xfId="206"/>
    <cellStyle name="40% - Isticanje6" xfId="207"/>
    <cellStyle name="40% - Isticanje6 2" xfId="208"/>
    <cellStyle name="40% - Isticanje6_2014-12-03 Tender B Manastir - most Drava" xfId="209"/>
    <cellStyle name="40% - Naglasak1" xfId="210"/>
    <cellStyle name="40% - Naglasak1 2" xfId="211"/>
    <cellStyle name="40% - Naglasak1_2014-12-03 Tender B Manastir - most Drava" xfId="212"/>
    <cellStyle name="60% - Accent1" xfId="26"/>
    <cellStyle name="60% - Accent1 2" xfId="27"/>
    <cellStyle name="60% - Accent1 2 2" xfId="213"/>
    <cellStyle name="60% - Accent1 3" xfId="214"/>
    <cellStyle name="60% - Accent2" xfId="28"/>
    <cellStyle name="60% - Accent2 2" xfId="29"/>
    <cellStyle name="60% - Accent2 2 2" xfId="215"/>
    <cellStyle name="60% - Accent2 3" xfId="216"/>
    <cellStyle name="60% - Accent3" xfId="30"/>
    <cellStyle name="60% - Accent3 2" xfId="31"/>
    <cellStyle name="60% - Accent3 2 2" xfId="217"/>
    <cellStyle name="60% - Accent3 3" xfId="218"/>
    <cellStyle name="60% - Accent4" xfId="32"/>
    <cellStyle name="60% - Accent4 2" xfId="33"/>
    <cellStyle name="60% - Accent4 2 2" xfId="219"/>
    <cellStyle name="60% - Accent4 3" xfId="220"/>
    <cellStyle name="60% - Accent5" xfId="34"/>
    <cellStyle name="60% - Accent5 2" xfId="35"/>
    <cellStyle name="60% - Accent5 2 2" xfId="221"/>
    <cellStyle name="60% - Accent5 3" xfId="222"/>
    <cellStyle name="60% - Accent6" xfId="36"/>
    <cellStyle name="60% - Accent6 2" xfId="37"/>
    <cellStyle name="60% - Accent6 2 2" xfId="223"/>
    <cellStyle name="60% - Accent6 3" xfId="224"/>
    <cellStyle name="60% - Isticanje1" xfId="225"/>
    <cellStyle name="60% - Isticanje2" xfId="226"/>
    <cellStyle name="60% - Isticanje3" xfId="227"/>
    <cellStyle name="60% - Isticanje4" xfId="228"/>
    <cellStyle name="60% - Isticanje5" xfId="229"/>
    <cellStyle name="60% - Isticanje6" xfId="230"/>
    <cellStyle name="Accent1" xfId="38"/>
    <cellStyle name="Accent1 2" xfId="39"/>
    <cellStyle name="Accent1 2 2" xfId="231"/>
    <cellStyle name="Accent1 3" xfId="232"/>
    <cellStyle name="Accent2" xfId="40"/>
    <cellStyle name="Accent2 2" xfId="41"/>
    <cellStyle name="Accent2 2 2" xfId="233"/>
    <cellStyle name="Accent2 3" xfId="234"/>
    <cellStyle name="Accent3" xfId="42"/>
    <cellStyle name="Accent3 2" xfId="43"/>
    <cellStyle name="Accent3 2 2" xfId="235"/>
    <cellStyle name="Accent3 3" xfId="236"/>
    <cellStyle name="Accent4" xfId="44"/>
    <cellStyle name="Accent4 2" xfId="45"/>
    <cellStyle name="Accent4 2 2" xfId="237"/>
    <cellStyle name="Accent4 3" xfId="238"/>
    <cellStyle name="Accent5" xfId="46"/>
    <cellStyle name="Accent5 2" xfId="47"/>
    <cellStyle name="Accent5 2 2" xfId="239"/>
    <cellStyle name="Accent5 3" xfId="240"/>
    <cellStyle name="Accent6" xfId="48"/>
    <cellStyle name="Accent6 2" xfId="49"/>
    <cellStyle name="Accent6 2 2" xfId="241"/>
    <cellStyle name="Accent6 3" xfId="242"/>
    <cellStyle name="Bad" xfId="124"/>
    <cellStyle name="Bad 2" xfId="50"/>
    <cellStyle name="Bad 2 2" xfId="243"/>
    <cellStyle name="Bad 3" xfId="244"/>
    <cellStyle name="Bilješka" xfId="245"/>
    <cellStyle name="Bilješka 2" xfId="51"/>
    <cellStyle name="Bilješka 2 2" xfId="246"/>
    <cellStyle name="Bilješka 3" xfId="247"/>
    <cellStyle name="Bilješka 4" xfId="248"/>
    <cellStyle name="Calculation" xfId="52"/>
    <cellStyle name="Calculation 2" xfId="53"/>
    <cellStyle name="Calculation 2 2" xfId="249"/>
    <cellStyle name="Calculation 3" xfId="250"/>
    <cellStyle name="Check Cell" xfId="54"/>
    <cellStyle name="Check Cell 2" xfId="55"/>
    <cellStyle name="Check Cell 2 2" xfId="251"/>
    <cellStyle name="Check Cell 3" xfId="252"/>
    <cellStyle name="Comma" xfId="56" builtinId="3"/>
    <cellStyle name="Comma 2" xfId="57"/>
    <cellStyle name="Comma 2 2" xfId="58"/>
    <cellStyle name="Comma 2 2 2" xfId="255"/>
    <cellStyle name="Comma 2 2 3" xfId="254"/>
    <cellStyle name="Comma 3" xfId="59"/>
    <cellStyle name="Comma 3 2" xfId="257"/>
    <cellStyle name="Comma 3 2 2" xfId="258"/>
    <cellStyle name="Comma 3 3" xfId="256"/>
    <cellStyle name="Comma 4" xfId="60"/>
    <cellStyle name="Comma 4 2" xfId="260"/>
    <cellStyle name="Comma 4 3" xfId="259"/>
    <cellStyle name="Comma 5" xfId="61"/>
    <cellStyle name="Comma 5 2" xfId="261"/>
    <cellStyle name="Comma 6" xfId="262"/>
    <cellStyle name="Comma 7" xfId="263"/>
    <cellStyle name="Comma 8" xfId="253"/>
    <cellStyle name="Comma 8 2" xfId="394"/>
    <cellStyle name="Currency 2" xfId="264"/>
    <cellStyle name="Dobro" xfId="265"/>
    <cellStyle name="Dobro 2" xfId="62"/>
    <cellStyle name="Euro" xfId="63"/>
    <cellStyle name="Explanatory Text" xfId="64"/>
    <cellStyle name="Explanatory Text 2" xfId="65"/>
    <cellStyle name="Explanatory Text 2 2" xfId="266"/>
    <cellStyle name="Explanatory Text 3" xfId="267"/>
    <cellStyle name="Good" xfId="66"/>
    <cellStyle name="Good 2" xfId="268"/>
    <cellStyle name="Good 3" xfId="269"/>
    <cellStyle name="Heading 1" xfId="67"/>
    <cellStyle name="Heading 1 2" xfId="68"/>
    <cellStyle name="Heading 1 2 2" xfId="270"/>
    <cellStyle name="Heading 1 3" xfId="271"/>
    <cellStyle name="Heading 2" xfId="69"/>
    <cellStyle name="Heading 2 2" xfId="70"/>
    <cellStyle name="Heading 2 2 2" xfId="272"/>
    <cellStyle name="Heading 2 3" xfId="273"/>
    <cellStyle name="Heading 3" xfId="71"/>
    <cellStyle name="Heading 3 2" xfId="72"/>
    <cellStyle name="Heading 3 2 2" xfId="274"/>
    <cellStyle name="Heading 3 3" xfId="275"/>
    <cellStyle name="Heading 4" xfId="73"/>
    <cellStyle name="Heading 4 2" xfId="74"/>
    <cellStyle name="Heading 4 2 2" xfId="276"/>
    <cellStyle name="Heading 4 3" xfId="277"/>
    <cellStyle name="Input" xfId="75"/>
    <cellStyle name="Input 2" xfId="76"/>
    <cellStyle name="Input 2 2" xfId="278"/>
    <cellStyle name="Input 3" xfId="279"/>
    <cellStyle name="Isticanje1" xfId="280"/>
    <cellStyle name="Isticanje2" xfId="281"/>
    <cellStyle name="Isticanje3" xfId="282"/>
    <cellStyle name="Isticanje4" xfId="283"/>
    <cellStyle name="Isticanje5" xfId="284"/>
    <cellStyle name="Isticanje6" xfId="285"/>
    <cellStyle name="Izlaz" xfId="286"/>
    <cellStyle name="Izlaz 2" xfId="77"/>
    <cellStyle name="Izračun" xfId="287"/>
    <cellStyle name="Linked Cell" xfId="78"/>
    <cellStyle name="Linked Cell 2" xfId="79"/>
    <cellStyle name="Linked Cell 2 2" xfId="288"/>
    <cellStyle name="Linked Cell 3" xfId="289"/>
    <cellStyle name="Loše" xfId="290"/>
    <cellStyle name="Naslov" xfId="291"/>
    <cellStyle name="Naslov 1" xfId="292"/>
    <cellStyle name="Naslov 2" xfId="293"/>
    <cellStyle name="Naslov 3" xfId="294"/>
    <cellStyle name="Naslov 4" xfId="295"/>
    <cellStyle name="Naslov 5" xfId="80"/>
    <cellStyle name="Neutral" xfId="81"/>
    <cellStyle name="Neutral 2" xfId="82"/>
    <cellStyle name="Neutral 2 2" xfId="296"/>
    <cellStyle name="Neutral 3" xfId="297"/>
    <cellStyle name="Neutralno" xfId="298"/>
    <cellStyle name="Normal" xfId="0" builtinId="0"/>
    <cellStyle name="Normal 10" xfId="299"/>
    <cellStyle name="Normal 11" xfId="300"/>
    <cellStyle name="Normal 12" xfId="301"/>
    <cellStyle name="Normal 13" xfId="125"/>
    <cellStyle name="Normal 13 2" xfId="390"/>
    <cellStyle name="Normal 2" xfId="83"/>
    <cellStyle name="Normal 2 2" xfId="84"/>
    <cellStyle name="Normal 2 2 2" xfId="303"/>
    <cellStyle name="Normal 2 2 3" xfId="304"/>
    <cellStyle name="Normal 2 2 4" xfId="305"/>
    <cellStyle name="Normal 2 2 5" xfId="302"/>
    <cellStyle name="Normal 2 3" xfId="85"/>
    <cellStyle name="Normal 2 3 2" xfId="306"/>
    <cellStyle name="Normal 3" xfId="86"/>
    <cellStyle name="Normal 3 2" xfId="87"/>
    <cellStyle name="Normal 3 3" xfId="307"/>
    <cellStyle name="Normal 4" xfId="88"/>
    <cellStyle name="Normal 4 2" xfId="309"/>
    <cellStyle name="Normal 4 3" xfId="308"/>
    <cellStyle name="Normal 4 3 2" xfId="395"/>
    <cellStyle name="Normal 4 4" xfId="383"/>
    <cellStyle name="Normal 4 4 2" xfId="403"/>
    <cellStyle name="Normal 4_2014-12-03 Tender B Manastir - most Drava" xfId="310"/>
    <cellStyle name="Normal 5" xfId="311"/>
    <cellStyle name="Normal 5 2" xfId="384"/>
    <cellStyle name="Normal 5 2 2" xfId="404"/>
    <cellStyle name="Normal 5 3" xfId="396"/>
    <cellStyle name="Normal 6" xfId="312"/>
    <cellStyle name="Normal 6 2" xfId="385"/>
    <cellStyle name="Normal 6 2 2" xfId="405"/>
    <cellStyle name="Normal 6 3" xfId="397"/>
    <cellStyle name="Normal 7" xfId="313"/>
    <cellStyle name="Normal 7 2" xfId="314"/>
    <cellStyle name="Normal 8" xfId="315"/>
    <cellStyle name="Normal 9" xfId="89"/>
    <cellStyle name="Normal 9 2" xfId="90"/>
    <cellStyle name="Normalno 2" xfId="316"/>
    <cellStyle name="Normalno 2 2" xfId="317"/>
    <cellStyle name="Normalno 2 3" xfId="318"/>
    <cellStyle name="Normalno 3" xfId="319"/>
    <cellStyle name="Normalno 3 2" xfId="320"/>
    <cellStyle name="Normalno 4" xfId="321"/>
    <cellStyle name="Note" xfId="91"/>
    <cellStyle name="Note 2" xfId="322"/>
    <cellStyle name="Note 3" xfId="323"/>
    <cellStyle name="Note 4" xfId="324"/>
    <cellStyle name="Note 5" xfId="325"/>
    <cellStyle name="Obično 183" xfId="92"/>
    <cellStyle name="Obično 183 2" xfId="93"/>
    <cellStyle name="Obično 2" xfId="94"/>
    <cellStyle name="Obično 3" xfId="95"/>
    <cellStyle name="Obično 3 2" xfId="96"/>
    <cellStyle name="Obično 3 2 2" xfId="326"/>
    <cellStyle name="Obično 3 3" xfId="97"/>
    <cellStyle name="Obično 4" xfId="98"/>
    <cellStyle name="Obično 4 2" xfId="99"/>
    <cellStyle name="Obično 4 2 2" xfId="327"/>
    <cellStyle name="Obično 5" xfId="100"/>
    <cellStyle name="Obično 5 2" xfId="328"/>
    <cellStyle name="Obično 5 2 2" xfId="398"/>
    <cellStyle name="Obično 5 3" xfId="386"/>
    <cellStyle name="Obično 5 3 2" xfId="406"/>
    <cellStyle name="Obično 5 4" xfId="329"/>
    <cellStyle name="Obično 5 4 2" xfId="387"/>
    <cellStyle name="Obično 5 4 2 2" xfId="407"/>
    <cellStyle name="Obično 5 4 3" xfId="399"/>
    <cellStyle name="Obično 5 5" xfId="388"/>
    <cellStyle name="Obično 5_2014-12-03 Tender B Manastir - most Drava" xfId="330"/>
    <cellStyle name="Obično 6" xfId="101"/>
    <cellStyle name="Obično 6 2" xfId="332"/>
    <cellStyle name="Obično 6 3" xfId="331"/>
    <cellStyle name="Obično 7" xfId="102"/>
    <cellStyle name="Obično 7 2" xfId="333"/>
    <cellStyle name="Obično 7 3" xfId="389"/>
    <cellStyle name="Obično 8" xfId="334"/>
    <cellStyle name="Obično 9" xfId="335"/>
    <cellStyle name="Obično_1) KB 10(20) kV TS DM- RP DM" xfId="336"/>
    <cellStyle name="Output" xfId="103"/>
    <cellStyle name="Output 2" xfId="337"/>
    <cellStyle name="Output 3" xfId="338"/>
    <cellStyle name="Percent 2" xfId="339"/>
    <cellStyle name="Percent 3" xfId="340"/>
    <cellStyle name="Percent 3 2" xfId="341"/>
    <cellStyle name="Postotak 2" xfId="104"/>
    <cellStyle name="Postotak 3" xfId="342"/>
    <cellStyle name="Postotak 4" xfId="343"/>
    <cellStyle name="Povezana ćelija" xfId="344"/>
    <cellStyle name="Provjera ćelije" xfId="345"/>
    <cellStyle name="Stil 1" xfId="105"/>
    <cellStyle name="Style 1" xfId="106"/>
    <cellStyle name="Style 1 2" xfId="107"/>
    <cellStyle name="Style 1 2 2" xfId="347"/>
    <cellStyle name="Style 1 3" xfId="108"/>
    <cellStyle name="Style 1 4" xfId="346"/>
    <cellStyle name="Style 1_troskovnik-granicni prijelazi - tipski" xfId="348"/>
    <cellStyle name="Tekst objašnjenja" xfId="349"/>
    <cellStyle name="Tekst upozorenja" xfId="350"/>
    <cellStyle name="Tekst upozorenja 2" xfId="109"/>
    <cellStyle name="Title" xfId="110"/>
    <cellStyle name="Title 2" xfId="351"/>
    <cellStyle name="Title 3" xfId="352"/>
    <cellStyle name="Total" xfId="111"/>
    <cellStyle name="Total 2" xfId="112"/>
    <cellStyle name="Total 2 2" xfId="353"/>
    <cellStyle name="Total 3" xfId="354"/>
    <cellStyle name="Ukupni zbroj" xfId="355"/>
    <cellStyle name="Ukupno" xfId="113"/>
    <cellStyle name="Ukupno 2" xfId="114"/>
    <cellStyle name="Ukupno 2 2" xfId="357"/>
    <cellStyle name="Ukupno 3" xfId="356"/>
    <cellStyle name="Unos" xfId="358"/>
    <cellStyle name="Valuta 2" xfId="359"/>
    <cellStyle name="Valuta 3" xfId="360"/>
    <cellStyle name="Warning Text" xfId="115"/>
    <cellStyle name="Warning Text 2" xfId="361"/>
    <cellStyle name="Warning Text 3" xfId="362"/>
    <cellStyle name="Warning Text 8 4" xfId="363"/>
    <cellStyle name="Zarez 2" xfId="116"/>
    <cellStyle name="Zarez 2 2" xfId="117"/>
    <cellStyle name="Zarez 2 3" xfId="118"/>
    <cellStyle name="Zarez 2 3 2" xfId="364"/>
    <cellStyle name="Zarez 2 4" xfId="119"/>
    <cellStyle name="Zarez 2 5" xfId="365"/>
    <cellStyle name="Zarez 2_Knjiga 5 TROŠKOVNIK Instalaterski radovi dio 1" xfId="366"/>
    <cellStyle name="Zarez 3" xfId="120"/>
    <cellStyle name="Zarez 3 2" xfId="121"/>
    <cellStyle name="Zarez 3 2 2" xfId="369"/>
    <cellStyle name="Zarez 3 2 3" xfId="370"/>
    <cellStyle name="Zarez 3 2 4" xfId="368"/>
    <cellStyle name="Zarez 3 3" xfId="371"/>
    <cellStyle name="Zarez 3 3 2" xfId="372"/>
    <cellStyle name="Zarez 3 4" xfId="373"/>
    <cellStyle name="Zarez 3 5" xfId="367"/>
    <cellStyle name="Zarez 3_Knjiga 5 TROŠKOVNIK Instalaterski radovi dio 1" xfId="374"/>
    <cellStyle name="Zarez 4" xfId="122"/>
    <cellStyle name="Zarez 4 2" xfId="123"/>
    <cellStyle name="Zarez 4 2 2" xfId="375"/>
    <cellStyle name="Zarez 5" xfId="376"/>
    <cellStyle name="Zarez 5 2" xfId="377"/>
    <cellStyle name="Zarez 6" xfId="378"/>
    <cellStyle name="Zarez_8.3.2.plinovod-strojarski troskovnik-popravak" xfId="3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lozanci/My%20Documents/JAVNA%20NADMETANJA%20GRA&#272;ENJE/&#352;PRANCE/FAKTOR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ktiranje/AC%20Op&#263;enito/Grupa%20za%20troskovnike/Tipski%20troskovnici/Nova%20spranca%20Primavera/primavera%20d/2.%20UT%20KNJIGA%204A%20Telekomunikacij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ow r="52">
          <cell r="C5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view="pageLayout" zoomScaleNormal="100" zoomScaleSheetLayoutView="100" workbookViewId="0">
      <selection activeCell="A11" sqref="A11:F11"/>
    </sheetView>
  </sheetViews>
  <sheetFormatPr defaultRowHeight="12.75"/>
  <cols>
    <col min="1" max="4" width="18.28515625" customWidth="1"/>
    <col min="5" max="5" width="19.5703125" customWidth="1"/>
    <col min="6" max="6" width="18.28515625" customWidth="1"/>
  </cols>
  <sheetData>
    <row r="1" spans="1:7" s="1" customFormat="1" ht="0.95" customHeight="1">
      <c r="A1" s="293"/>
      <c r="B1" s="293"/>
      <c r="C1" s="293"/>
      <c r="D1" s="293"/>
      <c r="E1" s="293"/>
      <c r="F1" s="293"/>
      <c r="G1" s="2"/>
    </row>
    <row r="2" spans="1:7" s="1" customFormat="1" ht="0.95" customHeight="1">
      <c r="A2" s="294"/>
      <c r="B2" s="294"/>
      <c r="C2" s="294"/>
      <c r="D2" s="294"/>
      <c r="E2" s="294"/>
      <c r="F2" s="294"/>
      <c r="G2" s="2"/>
    </row>
    <row r="3" spans="1:7" s="1" customFormat="1" ht="39.950000000000003" customHeight="1">
      <c r="A3" s="295" t="s">
        <v>305</v>
      </c>
      <c r="B3" s="295"/>
      <c r="C3" s="295"/>
      <c r="D3" s="295"/>
      <c r="E3" s="295"/>
      <c r="F3" s="295"/>
      <c r="G3" s="2"/>
    </row>
    <row r="4" spans="1:7" s="1" customFormat="1">
      <c r="A4" s="9"/>
      <c r="B4" s="10"/>
      <c r="C4" s="11"/>
      <c r="D4" s="12"/>
      <c r="E4" s="13"/>
      <c r="F4" s="13"/>
      <c r="G4" s="2"/>
    </row>
    <row r="5" spans="1:7" s="1" customFormat="1" ht="12.75" customHeight="1">
      <c r="A5" s="296"/>
      <c r="B5" s="297"/>
      <c r="C5" s="297"/>
      <c r="D5" s="297"/>
      <c r="E5" s="297"/>
      <c r="F5" s="298"/>
    </row>
    <row r="6" spans="1:7" s="1" customFormat="1">
      <c r="A6" s="308"/>
      <c r="B6" s="309"/>
      <c r="C6" s="309"/>
      <c r="D6" s="309"/>
      <c r="E6" s="309"/>
      <c r="F6" s="310"/>
    </row>
    <row r="7" spans="1:7" s="3" customFormat="1" ht="35.1" customHeight="1">
      <c r="A7" s="299" t="s">
        <v>9</v>
      </c>
      <c r="B7" s="300"/>
      <c r="C7" s="300"/>
      <c r="D7" s="300"/>
      <c r="E7" s="300"/>
      <c r="F7" s="301"/>
    </row>
    <row r="8" spans="1:7">
      <c r="A8" s="302"/>
      <c r="B8" s="303"/>
      <c r="C8" s="303"/>
      <c r="D8" s="303"/>
      <c r="E8" s="303"/>
      <c r="F8" s="304"/>
    </row>
    <row r="9" spans="1:7">
      <c r="A9" s="305" t="s">
        <v>304</v>
      </c>
      <c r="B9" s="306"/>
      <c r="C9" s="306"/>
      <c r="D9" s="306"/>
      <c r="E9" s="306"/>
      <c r="F9" s="307"/>
    </row>
    <row r="10" spans="1:7">
      <c r="A10" s="302"/>
      <c r="B10" s="303"/>
      <c r="C10" s="303"/>
      <c r="D10" s="303"/>
      <c r="E10" s="303"/>
      <c r="F10" s="304"/>
    </row>
    <row r="11" spans="1:7" ht="39.950000000000003" customHeight="1">
      <c r="A11" s="290" t="s">
        <v>10</v>
      </c>
      <c r="B11" s="291"/>
      <c r="C11" s="291"/>
      <c r="D11" s="291"/>
      <c r="E11" s="291"/>
      <c r="F11" s="292"/>
    </row>
    <row r="12" spans="1:7" ht="9.9499999999999993" customHeight="1">
      <c r="A12" s="311"/>
      <c r="B12" s="312"/>
      <c r="C12" s="312"/>
      <c r="D12" s="312"/>
      <c r="E12" s="312"/>
      <c r="F12" s="313"/>
    </row>
    <row r="13" spans="1:7" ht="80.099999999999994" customHeight="1">
      <c r="A13" s="290" t="s">
        <v>11</v>
      </c>
      <c r="B13" s="291"/>
      <c r="C13" s="291"/>
      <c r="D13" s="291"/>
      <c r="E13" s="291"/>
      <c r="F13" s="292"/>
    </row>
    <row r="14" spans="1:7" ht="9.9499999999999993" customHeight="1">
      <c r="A14" s="302"/>
      <c r="B14" s="303"/>
      <c r="C14" s="303"/>
      <c r="D14" s="303"/>
      <c r="E14" s="303"/>
      <c r="F14" s="304"/>
    </row>
    <row r="15" spans="1:7" ht="65.099999999999994" customHeight="1">
      <c r="A15" s="290" t="s">
        <v>12</v>
      </c>
      <c r="B15" s="291"/>
      <c r="C15" s="291"/>
      <c r="D15" s="291"/>
      <c r="E15" s="291"/>
      <c r="F15" s="292"/>
    </row>
    <row r="16" spans="1:7" ht="9.9499999999999993" customHeight="1">
      <c r="A16" s="311"/>
      <c r="B16" s="312"/>
      <c r="C16" s="312"/>
      <c r="D16" s="312"/>
      <c r="E16" s="312"/>
      <c r="F16" s="313"/>
    </row>
    <row r="17" spans="1:6" ht="54.95" customHeight="1">
      <c r="A17" s="290" t="s">
        <v>13</v>
      </c>
      <c r="B17" s="291"/>
      <c r="C17" s="291"/>
      <c r="D17" s="291"/>
      <c r="E17" s="291"/>
      <c r="F17" s="292"/>
    </row>
    <row r="18" spans="1:6" s="4" customFormat="1" ht="15" customHeight="1">
      <c r="A18" s="6"/>
      <c r="B18" s="7"/>
      <c r="C18" s="7"/>
      <c r="D18" s="7"/>
      <c r="E18" s="7"/>
      <c r="F18" s="8"/>
    </row>
    <row r="19" spans="1:6" s="4" customFormat="1" ht="19.5" customHeight="1">
      <c r="A19" s="290" t="s">
        <v>25</v>
      </c>
      <c r="B19" s="291"/>
      <c r="C19" s="291"/>
      <c r="D19" s="291"/>
      <c r="E19" s="291"/>
      <c r="F19" s="292"/>
    </row>
    <row r="20" spans="1:6" s="4" customFormat="1" ht="13.5" customHeight="1">
      <c r="A20" s="6"/>
      <c r="B20" s="7"/>
      <c r="C20" s="7"/>
      <c r="D20" s="7"/>
      <c r="E20" s="7"/>
      <c r="F20" s="8"/>
    </row>
    <row r="21" spans="1:6" ht="54.95" customHeight="1">
      <c r="A21" s="290" t="s">
        <v>19</v>
      </c>
      <c r="B21" s="291"/>
      <c r="C21" s="291"/>
      <c r="D21" s="291"/>
      <c r="E21" s="291"/>
      <c r="F21" s="292"/>
    </row>
    <row r="22" spans="1:6" ht="16.5" customHeight="1">
      <c r="A22" s="311"/>
      <c r="B22" s="312"/>
      <c r="C22" s="312"/>
      <c r="D22" s="312"/>
      <c r="E22" s="312"/>
      <c r="F22" s="313"/>
    </row>
    <row r="23" spans="1:6" ht="74.25" customHeight="1">
      <c r="A23" s="290" t="s">
        <v>27</v>
      </c>
      <c r="B23" s="291"/>
      <c r="C23" s="291"/>
      <c r="D23" s="291"/>
      <c r="E23" s="291"/>
      <c r="F23" s="292"/>
    </row>
    <row r="24" spans="1:6" ht="14.25" customHeight="1">
      <c r="A24" s="311"/>
      <c r="B24" s="312"/>
      <c r="C24" s="312"/>
      <c r="D24" s="312"/>
      <c r="E24" s="312"/>
      <c r="F24" s="313"/>
    </row>
    <row r="25" spans="1:6" ht="54.95" customHeight="1">
      <c r="A25" s="290" t="s">
        <v>20</v>
      </c>
      <c r="B25" s="291"/>
      <c r="C25" s="291"/>
      <c r="D25" s="291"/>
      <c r="E25" s="291"/>
      <c r="F25" s="292"/>
    </row>
    <row r="26" spans="1:6" ht="9.9499999999999993" customHeight="1">
      <c r="A26" s="311"/>
      <c r="B26" s="312"/>
      <c r="C26" s="312"/>
      <c r="D26" s="312"/>
      <c r="E26" s="312"/>
      <c r="F26" s="313"/>
    </row>
    <row r="27" spans="1:6" s="5" customFormat="1" ht="50.1" customHeight="1">
      <c r="A27" s="290" t="s">
        <v>26</v>
      </c>
      <c r="B27" s="291"/>
      <c r="C27" s="291"/>
      <c r="D27" s="291"/>
      <c r="E27" s="291"/>
      <c r="F27" s="292"/>
    </row>
    <row r="28" spans="1:6" ht="9.9499999999999993" customHeight="1">
      <c r="A28" s="311"/>
      <c r="B28" s="312"/>
      <c r="C28" s="312"/>
      <c r="D28" s="312"/>
      <c r="E28" s="312"/>
      <c r="F28" s="313"/>
    </row>
    <row r="29" spans="1:6" ht="41.1" customHeight="1">
      <c r="A29" s="290" t="s">
        <v>21</v>
      </c>
      <c r="B29" s="291"/>
      <c r="C29" s="291"/>
      <c r="D29" s="291"/>
      <c r="E29" s="291"/>
      <c r="F29" s="292"/>
    </row>
    <row r="30" spans="1:6" ht="9.9499999999999993" customHeight="1">
      <c r="A30" s="311"/>
      <c r="B30" s="312"/>
      <c r="C30" s="312"/>
      <c r="D30" s="312"/>
      <c r="E30" s="312"/>
      <c r="F30" s="313"/>
    </row>
    <row r="31" spans="1:6" ht="41.1" customHeight="1">
      <c r="A31" s="290" t="s">
        <v>22</v>
      </c>
      <c r="B31" s="291"/>
      <c r="C31" s="291"/>
      <c r="D31" s="291"/>
      <c r="E31" s="291"/>
      <c r="F31" s="292"/>
    </row>
    <row r="32" spans="1:6" ht="9.9499999999999993" customHeight="1">
      <c r="A32" s="311"/>
      <c r="B32" s="312"/>
      <c r="C32" s="312"/>
      <c r="D32" s="312"/>
      <c r="E32" s="312"/>
      <c r="F32" s="313"/>
    </row>
    <row r="33" spans="1:6" ht="41.1" customHeight="1">
      <c r="A33" s="290" t="s">
        <v>14</v>
      </c>
      <c r="B33" s="291"/>
      <c r="C33" s="291"/>
      <c r="D33" s="291"/>
      <c r="E33" s="291"/>
      <c r="F33" s="292"/>
    </row>
    <row r="34" spans="1:6" ht="9.9499999999999993" customHeight="1">
      <c r="A34" s="302"/>
      <c r="B34" s="303"/>
      <c r="C34" s="303"/>
      <c r="D34" s="303"/>
      <c r="E34" s="303"/>
      <c r="F34" s="304"/>
    </row>
    <row r="35" spans="1:6" ht="15" customHeight="1">
      <c r="A35" s="290" t="s">
        <v>18</v>
      </c>
      <c r="B35" s="291"/>
      <c r="C35" s="291"/>
      <c r="D35" s="291"/>
      <c r="E35" s="291"/>
      <c r="F35" s="292"/>
    </row>
    <row r="36" spans="1:6" ht="9.9499999999999993" customHeight="1">
      <c r="A36" s="322"/>
      <c r="B36" s="323"/>
      <c r="C36" s="323"/>
      <c r="D36" s="323"/>
      <c r="E36" s="323"/>
      <c r="F36" s="324"/>
    </row>
    <row r="37" spans="1:6" ht="30" customHeight="1">
      <c r="A37" s="290" t="s">
        <v>28</v>
      </c>
      <c r="B37" s="291"/>
      <c r="C37" s="291"/>
      <c r="D37" s="291"/>
      <c r="E37" s="291"/>
      <c r="F37" s="292"/>
    </row>
    <row r="38" spans="1:6" ht="9.9499999999999993" customHeight="1">
      <c r="A38" s="311"/>
      <c r="B38" s="312"/>
      <c r="C38" s="312"/>
      <c r="D38" s="312"/>
      <c r="E38" s="312"/>
      <c r="F38" s="313"/>
    </row>
    <row r="39" spans="1:6" ht="65.099999999999994" customHeight="1">
      <c r="A39" s="290" t="s">
        <v>23</v>
      </c>
      <c r="B39" s="291"/>
      <c r="C39" s="291"/>
      <c r="D39" s="291"/>
      <c r="E39" s="291"/>
      <c r="F39" s="292"/>
    </row>
    <row r="40" spans="1:6" ht="9.9499999999999993" customHeight="1">
      <c r="A40" s="311"/>
      <c r="B40" s="312"/>
      <c r="C40" s="312"/>
      <c r="D40" s="312"/>
      <c r="E40" s="312"/>
      <c r="F40" s="313"/>
    </row>
    <row r="41" spans="1:6" ht="54.95" customHeight="1">
      <c r="A41" s="290" t="s">
        <v>15</v>
      </c>
      <c r="B41" s="291"/>
      <c r="C41" s="291"/>
      <c r="D41" s="291"/>
      <c r="E41" s="291"/>
      <c r="F41" s="292"/>
    </row>
    <row r="42" spans="1:6" s="4" customFormat="1" ht="15.75" customHeight="1">
      <c r="A42" s="6"/>
      <c r="B42" s="7"/>
      <c r="C42" s="7"/>
      <c r="D42" s="7"/>
      <c r="E42" s="7"/>
      <c r="F42" s="8"/>
    </row>
    <row r="43" spans="1:6" s="4" customFormat="1" ht="33" customHeight="1">
      <c r="A43" s="290" t="s">
        <v>24</v>
      </c>
      <c r="B43" s="317"/>
      <c r="C43" s="317"/>
      <c r="D43" s="317"/>
      <c r="E43" s="317"/>
      <c r="F43" s="318"/>
    </row>
    <row r="44" spans="1:6" ht="9.9499999999999993" customHeight="1">
      <c r="A44" s="314"/>
      <c r="B44" s="315"/>
      <c r="C44" s="315"/>
      <c r="D44" s="315"/>
      <c r="E44" s="315"/>
      <c r="F44" s="316"/>
    </row>
    <row r="45" spans="1:6" ht="30" customHeight="1">
      <c r="A45" s="290" t="s">
        <v>16</v>
      </c>
      <c r="B45" s="291"/>
      <c r="C45" s="291"/>
      <c r="D45" s="291"/>
      <c r="E45" s="291"/>
      <c r="F45" s="292"/>
    </row>
    <row r="46" spans="1:6" ht="9.9499999999999993" customHeight="1">
      <c r="A46" s="311"/>
      <c r="B46" s="312"/>
      <c r="C46" s="312"/>
      <c r="D46" s="312"/>
      <c r="E46" s="312"/>
      <c r="F46" s="313"/>
    </row>
    <row r="47" spans="1:6" ht="30" customHeight="1">
      <c r="A47" s="319" t="s">
        <v>17</v>
      </c>
      <c r="B47" s="320"/>
      <c r="C47" s="320"/>
      <c r="D47" s="320"/>
      <c r="E47" s="320"/>
      <c r="F47" s="321"/>
    </row>
    <row r="48" spans="1:6" ht="24" customHeight="1">
      <c r="A48" s="311"/>
      <c r="B48" s="312"/>
      <c r="C48" s="312"/>
      <c r="D48" s="312"/>
      <c r="E48" s="312"/>
      <c r="F48" s="313"/>
    </row>
  </sheetData>
  <mergeCells count="44">
    <mergeCell ref="A47:F47"/>
    <mergeCell ref="A48:F48"/>
    <mergeCell ref="A31:F31"/>
    <mergeCell ref="A36:F36"/>
    <mergeCell ref="A32:F32"/>
    <mergeCell ref="A40:F40"/>
    <mergeCell ref="A37:F37"/>
    <mergeCell ref="A38:F38"/>
    <mergeCell ref="A39:F39"/>
    <mergeCell ref="A45:F45"/>
    <mergeCell ref="A46:F46"/>
    <mergeCell ref="A28:F28"/>
    <mergeCell ref="A41:F41"/>
    <mergeCell ref="A44:F44"/>
    <mergeCell ref="A34:F34"/>
    <mergeCell ref="A35:F35"/>
    <mergeCell ref="A43:F43"/>
    <mergeCell ref="A33:F33"/>
    <mergeCell ref="A29:F29"/>
    <mergeCell ref="A30:F30"/>
    <mergeCell ref="A26:F26"/>
    <mergeCell ref="A27:F27"/>
    <mergeCell ref="A14:F14"/>
    <mergeCell ref="A15:F15"/>
    <mergeCell ref="A16:F16"/>
    <mergeCell ref="A17:F17"/>
    <mergeCell ref="A21:F21"/>
    <mergeCell ref="A24:F24"/>
    <mergeCell ref="A19:F19"/>
    <mergeCell ref="A22:F22"/>
    <mergeCell ref="A23:F23"/>
    <mergeCell ref="A25:F25"/>
    <mergeCell ref="A13:F13"/>
    <mergeCell ref="A1:F1"/>
    <mergeCell ref="A2:F2"/>
    <mergeCell ref="A3:F3"/>
    <mergeCell ref="A5:F5"/>
    <mergeCell ref="A7:F7"/>
    <mergeCell ref="A8:F8"/>
    <mergeCell ref="A9:F9"/>
    <mergeCell ref="A10:F10"/>
    <mergeCell ref="A6:F6"/>
    <mergeCell ref="A11:F11"/>
    <mergeCell ref="A12:F12"/>
  </mergeCells>
  <printOptions horizontalCentered="1"/>
  <pageMargins left="0.7" right="0.7" top="0.75" bottom="0.75" header="0.3" footer="0.3"/>
  <pageSetup paperSize="9" scale="80" orientation="portrait" cellComments="atEnd" useFirstPageNumber="1" r:id="rId1"/>
  <headerFooter>
    <oddFooter>&amp;C&amp;P / &amp;N</oddFooter>
  </headerFooter>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741"/>
  <sheetViews>
    <sheetView view="pageBreakPreview" zoomScale="75" zoomScaleNormal="75" zoomScaleSheetLayoutView="75" workbookViewId="0">
      <selection activeCell="E14" sqref="E14"/>
    </sheetView>
  </sheetViews>
  <sheetFormatPr defaultColWidth="9.140625" defaultRowHeight="12.75"/>
  <cols>
    <col min="1" max="1" width="9.140625" style="25"/>
    <col min="2" max="2" width="64.140625" style="25" customWidth="1"/>
    <col min="3" max="3" width="9.140625" style="25"/>
    <col min="4" max="4" width="15.7109375" style="25" customWidth="1"/>
    <col min="5" max="5" width="13.140625" style="289" customWidth="1"/>
    <col min="6" max="6" width="13" style="289" customWidth="1"/>
    <col min="7" max="16384" width="9.140625" style="25"/>
  </cols>
  <sheetData>
    <row r="1" spans="1:6">
      <c r="A1" s="326" t="s">
        <v>265</v>
      </c>
      <c r="B1" s="326"/>
      <c r="C1" s="326"/>
      <c r="D1" s="326"/>
      <c r="E1" s="326"/>
      <c r="F1" s="326"/>
    </row>
    <row r="2" spans="1:6">
      <c r="A2" s="326"/>
      <c r="B2" s="326"/>
      <c r="C2" s="326"/>
      <c r="D2" s="326"/>
      <c r="E2" s="326"/>
      <c r="F2" s="326"/>
    </row>
    <row r="3" spans="1:6">
      <c r="A3" s="326" t="s">
        <v>9</v>
      </c>
      <c r="B3" s="326"/>
      <c r="C3" s="326"/>
      <c r="D3" s="326"/>
      <c r="E3" s="326"/>
      <c r="F3" s="326"/>
    </row>
    <row r="4" spans="1:6">
      <c r="A4" s="326"/>
      <c r="B4" s="326"/>
      <c r="C4" s="326"/>
      <c r="D4" s="326"/>
      <c r="E4" s="326"/>
      <c r="F4" s="326"/>
    </row>
    <row r="5" spans="1:6" ht="15">
      <c r="A5" s="330"/>
      <c r="B5" s="331"/>
      <c r="C5" s="331"/>
      <c r="D5" s="331"/>
      <c r="E5" s="331"/>
      <c r="F5" s="332"/>
    </row>
    <row r="6" spans="1:6" ht="30">
      <c r="A6" s="26" t="s">
        <v>3</v>
      </c>
      <c r="B6" s="27" t="s">
        <v>2</v>
      </c>
      <c r="C6" s="28" t="s">
        <v>5</v>
      </c>
      <c r="D6" s="29" t="s">
        <v>6</v>
      </c>
      <c r="E6" s="29" t="s">
        <v>4</v>
      </c>
      <c r="F6" s="29" t="s">
        <v>7</v>
      </c>
    </row>
    <row r="7" spans="1:6" ht="15">
      <c r="A7" s="30"/>
      <c r="B7" s="31"/>
      <c r="C7" s="32"/>
      <c r="D7" s="33"/>
      <c r="E7" s="33"/>
      <c r="F7" s="33"/>
    </row>
    <row r="8" spans="1:6" ht="15">
      <c r="A8" s="34" t="s">
        <v>0</v>
      </c>
      <c r="B8" s="35" t="s">
        <v>267</v>
      </c>
      <c r="C8" s="36"/>
      <c r="D8" s="37"/>
      <c r="E8" s="38"/>
      <c r="F8" s="38"/>
    </row>
    <row r="9" spans="1:6" ht="15">
      <c r="A9" s="39"/>
      <c r="B9" s="40"/>
      <c r="C9" s="41"/>
      <c r="D9" s="42"/>
      <c r="E9" s="43"/>
      <c r="F9" s="43"/>
    </row>
    <row r="10" spans="1:6" ht="15">
      <c r="A10" s="44" t="s">
        <v>0</v>
      </c>
      <c r="B10" s="45" t="s">
        <v>30</v>
      </c>
      <c r="C10" s="46"/>
      <c r="D10" s="47"/>
      <c r="E10" s="47"/>
      <c r="F10" s="47"/>
    </row>
    <row r="11" spans="1:6" ht="15">
      <c r="A11" s="39"/>
      <c r="B11" s="40"/>
      <c r="C11" s="42"/>
      <c r="D11" s="42"/>
      <c r="E11" s="48"/>
      <c r="F11" s="48"/>
    </row>
    <row r="12" spans="1:6" ht="15">
      <c r="A12" s="49" t="s">
        <v>1</v>
      </c>
      <c r="B12" s="50" t="s">
        <v>31</v>
      </c>
      <c r="C12" s="51"/>
      <c r="D12" s="52"/>
      <c r="E12" s="14"/>
      <c r="F12" s="14"/>
    </row>
    <row r="13" spans="1:6" s="57" customFormat="1" ht="16.5" customHeight="1">
      <c r="A13" s="53" t="s">
        <v>29</v>
      </c>
      <c r="B13" s="54" t="s">
        <v>32</v>
      </c>
      <c r="C13" s="55"/>
      <c r="D13" s="55"/>
      <c r="E13" s="56"/>
      <c r="F13" s="56"/>
    </row>
    <row r="14" spans="1:6" ht="108.75" customHeight="1">
      <c r="A14" s="58"/>
      <c r="B14" s="59" t="s">
        <v>45</v>
      </c>
      <c r="C14" s="60" t="s">
        <v>8</v>
      </c>
      <c r="D14" s="60">
        <v>0.6</v>
      </c>
      <c r="E14" s="61"/>
      <c r="F14" s="61"/>
    </row>
    <row r="15" spans="1:6" ht="15">
      <c r="A15" s="62"/>
      <c r="B15" s="63" t="s">
        <v>33</v>
      </c>
      <c r="C15" s="64"/>
      <c r="D15" s="64"/>
      <c r="E15" s="65"/>
      <c r="F15" s="65"/>
    </row>
    <row r="16" spans="1:6" ht="15">
      <c r="A16" s="39"/>
      <c r="B16" s="40"/>
      <c r="C16" s="42"/>
      <c r="D16" s="42"/>
      <c r="E16" s="48"/>
      <c r="F16" s="48"/>
    </row>
    <row r="17" spans="1:6" ht="15">
      <c r="A17" s="44" t="s">
        <v>0</v>
      </c>
      <c r="B17" s="66" t="str">
        <f>B10&amp;  " UKUPNO:"</f>
        <v>Montažni radovi UKUPNO:</v>
      </c>
      <c r="C17" s="46"/>
      <c r="D17" s="47"/>
      <c r="E17" s="47"/>
      <c r="F17" s="47">
        <f>ROUND(SUM(F12:F15),2)</f>
        <v>0</v>
      </c>
    </row>
    <row r="18" spans="1:6" ht="15">
      <c r="A18" s="67"/>
      <c r="B18" s="68"/>
      <c r="C18" s="68"/>
      <c r="D18" s="68"/>
      <c r="E18" s="69"/>
      <c r="F18" s="69"/>
    </row>
    <row r="19" spans="1:6" ht="15">
      <c r="A19" s="70" t="s">
        <v>35</v>
      </c>
      <c r="B19" s="71" t="s">
        <v>36</v>
      </c>
      <c r="C19" s="72"/>
      <c r="D19" s="73"/>
      <c r="E19" s="73"/>
      <c r="F19" s="73"/>
    </row>
    <row r="20" spans="1:6" ht="15">
      <c r="A20" s="67" t="s">
        <v>39</v>
      </c>
      <c r="B20" s="68" t="s">
        <v>43</v>
      </c>
      <c r="C20" s="68"/>
      <c r="D20" s="68"/>
      <c r="E20" s="69"/>
      <c r="F20" s="69"/>
    </row>
    <row r="21" spans="1:6" ht="30">
      <c r="A21" s="74" t="s">
        <v>40</v>
      </c>
      <c r="B21" s="75" t="s">
        <v>44</v>
      </c>
      <c r="C21" s="76" t="s">
        <v>266</v>
      </c>
      <c r="D21" s="15">
        <v>0.1</v>
      </c>
      <c r="E21" s="77"/>
      <c r="F21" s="77"/>
    </row>
    <row r="22" spans="1:6" ht="15">
      <c r="A22" s="78"/>
      <c r="B22" s="79" t="s">
        <v>46</v>
      </c>
      <c r="C22" s="79"/>
      <c r="D22" s="79"/>
      <c r="E22" s="80"/>
      <c r="F22" s="80"/>
    </row>
    <row r="23" spans="1:6" ht="15">
      <c r="A23" s="67" t="s">
        <v>41</v>
      </c>
      <c r="B23" s="81" t="s">
        <v>37</v>
      </c>
      <c r="C23" s="68"/>
      <c r="D23" s="68"/>
      <c r="E23" s="69"/>
      <c r="F23" s="69"/>
    </row>
    <row r="24" spans="1:6" ht="30">
      <c r="A24" s="22" t="s">
        <v>42</v>
      </c>
      <c r="B24" s="82" t="s">
        <v>38</v>
      </c>
      <c r="C24" s="76" t="s">
        <v>266</v>
      </c>
      <c r="D24" s="15">
        <v>0.1</v>
      </c>
      <c r="E24" s="77"/>
      <c r="F24" s="77"/>
    </row>
    <row r="25" spans="1:6" ht="15">
      <c r="A25" s="23"/>
      <c r="B25" s="83" t="s">
        <v>34</v>
      </c>
      <c r="C25" s="16"/>
      <c r="D25" s="16"/>
      <c r="E25" s="16"/>
      <c r="F25" s="16"/>
    </row>
    <row r="26" spans="1:6" ht="15">
      <c r="A26" s="24"/>
      <c r="B26" s="84"/>
      <c r="C26" s="17"/>
      <c r="D26" s="17"/>
      <c r="E26" s="17"/>
      <c r="F26" s="17"/>
    </row>
    <row r="27" spans="1:6" ht="15">
      <c r="A27" s="44" t="s">
        <v>35</v>
      </c>
      <c r="B27" s="66" t="str">
        <f>B19&amp;  " UKUPNO:"</f>
        <v>Zemljani radovi UKUPNO:</v>
      </c>
      <c r="C27" s="46"/>
      <c r="D27" s="47"/>
      <c r="E27" s="47"/>
      <c r="F27" s="47">
        <f>ROUND(SUM(F20:F26),2)</f>
        <v>0</v>
      </c>
    </row>
    <row r="28" spans="1:6" ht="15">
      <c r="A28" s="24"/>
      <c r="B28" s="84"/>
      <c r="C28" s="17"/>
      <c r="D28" s="17"/>
      <c r="E28" s="17"/>
      <c r="F28" s="17"/>
    </row>
    <row r="29" spans="1:6" ht="15">
      <c r="A29" s="85"/>
      <c r="B29" s="66" t="str">
        <f>"REKAPITULACIJA "</f>
        <v xml:space="preserve">REKAPITULACIJA </v>
      </c>
      <c r="C29" s="86"/>
      <c r="D29" s="87"/>
      <c r="E29" s="87"/>
      <c r="F29" s="87"/>
    </row>
    <row r="30" spans="1:6" ht="15">
      <c r="A30" s="88" t="s">
        <v>0</v>
      </c>
      <c r="B30" s="89" t="str">
        <f>B10</f>
        <v>Montažni radovi</v>
      </c>
      <c r="C30" s="90"/>
      <c r="D30" s="91"/>
      <c r="E30" s="92"/>
      <c r="F30" s="92">
        <f>$F$17</f>
        <v>0</v>
      </c>
    </row>
    <row r="31" spans="1:6" ht="15">
      <c r="A31" s="88" t="s">
        <v>35</v>
      </c>
      <c r="B31" s="89" t="s">
        <v>36</v>
      </c>
      <c r="C31" s="90"/>
      <c r="D31" s="91"/>
      <c r="E31" s="92"/>
      <c r="F31" s="92">
        <f>$F$27</f>
        <v>0</v>
      </c>
    </row>
    <row r="32" spans="1:6" ht="30">
      <c r="A32" s="93" t="s">
        <v>0</v>
      </c>
      <c r="B32" s="66" t="str">
        <f>"PUO POJEZERJE, stup rasvjete br. 85                                                   UKUPNO:"</f>
        <v>PUO POJEZERJE, stup rasvjete br. 85                                                   UKUPNO:</v>
      </c>
      <c r="C32" s="46"/>
      <c r="D32" s="47"/>
      <c r="E32" s="47"/>
      <c r="F32" s="47">
        <f>SUM(F30:F31)</f>
        <v>0</v>
      </c>
    </row>
    <row r="33" spans="1:6" ht="15">
      <c r="A33" s="89"/>
      <c r="B33" s="94"/>
      <c r="C33" s="95"/>
      <c r="D33" s="92"/>
      <c r="E33" s="92"/>
      <c r="F33" s="92"/>
    </row>
    <row r="34" spans="1:6" ht="15">
      <c r="A34" s="96" t="s">
        <v>35</v>
      </c>
      <c r="B34" s="97" t="s">
        <v>292</v>
      </c>
      <c r="C34" s="98"/>
      <c r="D34" s="98"/>
      <c r="E34" s="99"/>
      <c r="F34" s="99"/>
    </row>
    <row r="35" spans="1:6" ht="15">
      <c r="A35" s="100"/>
      <c r="B35" s="100"/>
      <c r="C35" s="100"/>
      <c r="D35" s="100"/>
      <c r="E35" s="101"/>
      <c r="F35" s="101"/>
    </row>
    <row r="36" spans="1:6" ht="15">
      <c r="A36" s="70" t="s">
        <v>0</v>
      </c>
      <c r="B36" s="102" t="s">
        <v>47</v>
      </c>
      <c r="C36" s="103"/>
      <c r="D36" s="73"/>
      <c r="E36" s="73"/>
      <c r="F36" s="73"/>
    </row>
    <row r="37" spans="1:6" ht="15">
      <c r="A37" s="104"/>
      <c r="B37" s="105"/>
      <c r="C37" s="106"/>
      <c r="D37" s="106"/>
      <c r="E37" s="107"/>
      <c r="F37" s="107"/>
    </row>
    <row r="38" spans="1:6" ht="15">
      <c r="A38" s="108" t="s">
        <v>1</v>
      </c>
      <c r="B38" s="109" t="s">
        <v>48</v>
      </c>
      <c r="C38" s="110"/>
      <c r="D38" s="111"/>
      <c r="E38" s="18"/>
      <c r="F38" s="18"/>
    </row>
    <row r="39" spans="1:6" ht="15">
      <c r="A39" s="112"/>
      <c r="B39" s="113" t="s">
        <v>49</v>
      </c>
      <c r="C39" s="114"/>
      <c r="D39" s="114"/>
      <c r="E39" s="115"/>
      <c r="F39" s="115"/>
    </row>
    <row r="40" spans="1:6" ht="15">
      <c r="A40" s="116" t="s">
        <v>29</v>
      </c>
      <c r="B40" s="54" t="s">
        <v>50</v>
      </c>
      <c r="C40" s="117"/>
      <c r="D40" s="117"/>
      <c r="E40" s="118"/>
      <c r="F40" s="118"/>
    </row>
    <row r="41" spans="1:6" ht="15">
      <c r="A41" s="119"/>
      <c r="B41" s="120" t="s">
        <v>51</v>
      </c>
      <c r="C41" s="121"/>
      <c r="D41" s="121"/>
      <c r="E41" s="122"/>
      <c r="F41" s="122"/>
    </row>
    <row r="42" spans="1:6" ht="195">
      <c r="A42" s="112"/>
      <c r="B42" s="113" t="s">
        <v>52</v>
      </c>
      <c r="C42" s="114"/>
      <c r="D42" s="114"/>
      <c r="E42" s="115"/>
      <c r="F42" s="115"/>
    </row>
    <row r="43" spans="1:6" ht="15">
      <c r="A43" s="108" t="s">
        <v>53</v>
      </c>
      <c r="B43" s="109" t="s">
        <v>54</v>
      </c>
      <c r="C43" s="110" t="s">
        <v>55</v>
      </c>
      <c r="D43" s="111">
        <v>2</v>
      </c>
      <c r="E43" s="123"/>
      <c r="F43" s="123"/>
    </row>
    <row r="44" spans="1:6" ht="15">
      <c r="A44" s="124"/>
      <c r="B44" s="113" t="s">
        <v>56</v>
      </c>
      <c r="C44" s="125"/>
      <c r="D44" s="126"/>
      <c r="E44" s="115"/>
      <c r="F44" s="115"/>
    </row>
    <row r="45" spans="1:6" ht="15">
      <c r="A45" s="108" t="s">
        <v>57</v>
      </c>
      <c r="B45" s="109" t="s">
        <v>58</v>
      </c>
      <c r="C45" s="110" t="s">
        <v>8</v>
      </c>
      <c r="D45" s="111">
        <v>2</v>
      </c>
      <c r="E45" s="123"/>
      <c r="F45" s="123"/>
    </row>
    <row r="46" spans="1:6" ht="15">
      <c r="A46" s="124"/>
      <c r="B46" s="113" t="s">
        <v>59</v>
      </c>
      <c r="C46" s="125"/>
      <c r="D46" s="126"/>
      <c r="E46" s="115"/>
      <c r="F46" s="115"/>
    </row>
    <row r="47" spans="1:6" ht="15">
      <c r="A47" s="104"/>
      <c r="B47" s="105"/>
      <c r="C47" s="106"/>
      <c r="D47" s="106"/>
      <c r="E47" s="107"/>
      <c r="F47" s="107"/>
    </row>
    <row r="48" spans="1:6" ht="15">
      <c r="A48" s="70" t="s">
        <v>0</v>
      </c>
      <c r="B48" s="127" t="str">
        <f>B36&amp;  " UKUPNO:"</f>
        <v>Pripremni radovi UKUPNO:</v>
      </c>
      <c r="C48" s="103"/>
      <c r="D48" s="73"/>
      <c r="E48" s="73"/>
      <c r="F48" s="73">
        <f>ROUND(SUM(F38:F45),2)</f>
        <v>0</v>
      </c>
    </row>
    <row r="49" spans="1:6" ht="15">
      <c r="A49" s="67"/>
      <c r="B49" s="68"/>
      <c r="C49" s="68"/>
      <c r="D49" s="68"/>
      <c r="E49" s="69"/>
      <c r="F49" s="69"/>
    </row>
    <row r="50" spans="1:6" ht="15">
      <c r="A50" s="70" t="s">
        <v>35</v>
      </c>
      <c r="B50" s="102" t="s">
        <v>36</v>
      </c>
      <c r="C50" s="103"/>
      <c r="D50" s="73"/>
      <c r="E50" s="73"/>
      <c r="F50" s="73"/>
    </row>
    <row r="51" spans="1:6" ht="15">
      <c r="A51" s="104"/>
      <c r="B51" s="105"/>
      <c r="C51" s="106"/>
      <c r="D51" s="106"/>
      <c r="E51" s="107"/>
      <c r="F51" s="107"/>
    </row>
    <row r="52" spans="1:6" ht="15">
      <c r="A52" s="128" t="s">
        <v>39</v>
      </c>
      <c r="B52" s="129" t="s">
        <v>60</v>
      </c>
      <c r="C52" s="130"/>
      <c r="D52" s="130"/>
      <c r="E52" s="123"/>
      <c r="F52" s="123"/>
    </row>
    <row r="53" spans="1:6" ht="15">
      <c r="A53" s="131"/>
      <c r="B53" s="132" t="s">
        <v>61</v>
      </c>
      <c r="C53" s="114"/>
      <c r="D53" s="114"/>
      <c r="E53" s="115"/>
      <c r="F53" s="115"/>
    </row>
    <row r="54" spans="1:6" ht="90">
      <c r="A54" s="108" t="s">
        <v>40</v>
      </c>
      <c r="B54" s="129" t="s">
        <v>62</v>
      </c>
      <c r="C54" s="110" t="s">
        <v>266</v>
      </c>
      <c r="D54" s="130">
        <v>1</v>
      </c>
      <c r="E54" s="123"/>
      <c r="F54" s="123"/>
    </row>
    <row r="55" spans="1:6" ht="30">
      <c r="A55" s="112"/>
      <c r="B55" s="132" t="s">
        <v>63</v>
      </c>
      <c r="C55" s="114"/>
      <c r="D55" s="114"/>
      <c r="E55" s="115"/>
      <c r="F55" s="115"/>
    </row>
    <row r="56" spans="1:6" ht="15">
      <c r="A56" s="108" t="s">
        <v>41</v>
      </c>
      <c r="B56" s="129" t="s">
        <v>64</v>
      </c>
      <c r="C56" s="110"/>
      <c r="D56" s="111"/>
      <c r="E56" s="18"/>
      <c r="F56" s="18"/>
    </row>
    <row r="57" spans="1:6" ht="15">
      <c r="A57" s="124"/>
      <c r="B57" s="132" t="s">
        <v>61</v>
      </c>
      <c r="C57" s="125"/>
      <c r="D57" s="126"/>
      <c r="E57" s="19"/>
      <c r="F57" s="19"/>
    </row>
    <row r="58" spans="1:6" ht="90">
      <c r="A58" s="108" t="s">
        <v>42</v>
      </c>
      <c r="B58" s="129" t="s">
        <v>65</v>
      </c>
      <c r="C58" s="110" t="s">
        <v>266</v>
      </c>
      <c r="D58" s="111">
        <v>7.2</v>
      </c>
      <c r="E58" s="123"/>
      <c r="F58" s="123"/>
    </row>
    <row r="59" spans="1:6" ht="15">
      <c r="A59" s="112"/>
      <c r="B59" s="132" t="s">
        <v>66</v>
      </c>
      <c r="C59" s="114"/>
      <c r="D59" s="114"/>
      <c r="E59" s="115"/>
      <c r="F59" s="115"/>
    </row>
    <row r="60" spans="1:6" ht="15">
      <c r="A60" s="133" t="s">
        <v>67</v>
      </c>
      <c r="B60" s="134" t="s">
        <v>68</v>
      </c>
      <c r="C60" s="135"/>
      <c r="D60" s="135"/>
      <c r="E60" s="136"/>
      <c r="F60" s="136"/>
    </row>
    <row r="61" spans="1:6" ht="15">
      <c r="A61" s="128" t="s">
        <v>69</v>
      </c>
      <c r="B61" s="129" t="s">
        <v>70</v>
      </c>
      <c r="C61" s="110" t="s">
        <v>8</v>
      </c>
      <c r="D61" s="111">
        <v>12</v>
      </c>
      <c r="E61" s="123"/>
      <c r="F61" s="123"/>
    </row>
    <row r="62" spans="1:6" ht="15">
      <c r="A62" s="131"/>
      <c r="B62" s="132" t="s">
        <v>71</v>
      </c>
      <c r="C62" s="125"/>
      <c r="D62" s="126"/>
      <c r="E62" s="115"/>
      <c r="F62" s="115"/>
    </row>
    <row r="63" spans="1:6" ht="17.25">
      <c r="A63" s="128" t="s">
        <v>72</v>
      </c>
      <c r="B63" s="129" t="s">
        <v>73</v>
      </c>
      <c r="C63" s="110" t="s">
        <v>266</v>
      </c>
      <c r="D63" s="111">
        <v>0.8</v>
      </c>
      <c r="E63" s="123"/>
      <c r="F63" s="123"/>
    </row>
    <row r="64" spans="1:6" ht="15">
      <c r="A64" s="131"/>
      <c r="B64" s="132" t="s">
        <v>74</v>
      </c>
      <c r="C64" s="125"/>
      <c r="D64" s="126"/>
      <c r="E64" s="115"/>
      <c r="F64" s="115"/>
    </row>
    <row r="65" spans="1:6" ht="15">
      <c r="A65" s="128" t="s">
        <v>75</v>
      </c>
      <c r="B65" s="137" t="s">
        <v>76</v>
      </c>
      <c r="C65" s="110" t="s">
        <v>8</v>
      </c>
      <c r="D65" s="111">
        <v>24</v>
      </c>
      <c r="E65" s="123"/>
      <c r="F65" s="123"/>
    </row>
    <row r="66" spans="1:6" ht="15">
      <c r="A66" s="131"/>
      <c r="B66" s="138" t="s">
        <v>77</v>
      </c>
      <c r="C66" s="125"/>
      <c r="D66" s="126"/>
      <c r="E66" s="115"/>
      <c r="F66" s="115"/>
    </row>
    <row r="67" spans="1:6" ht="15">
      <c r="A67" s="128" t="s">
        <v>78</v>
      </c>
      <c r="B67" s="129" t="s">
        <v>79</v>
      </c>
      <c r="C67" s="110" t="s">
        <v>8</v>
      </c>
      <c r="D67" s="111">
        <v>24</v>
      </c>
      <c r="E67" s="123"/>
      <c r="F67" s="123"/>
    </row>
    <row r="68" spans="1:6" ht="15">
      <c r="A68" s="131"/>
      <c r="B68" s="132" t="s">
        <v>80</v>
      </c>
      <c r="C68" s="125"/>
      <c r="D68" s="126"/>
      <c r="E68" s="115"/>
      <c r="F68" s="115"/>
    </row>
    <row r="69" spans="1:6" ht="30">
      <c r="A69" s="128" t="s">
        <v>81</v>
      </c>
      <c r="B69" s="139" t="s">
        <v>82</v>
      </c>
      <c r="C69" s="110" t="s">
        <v>266</v>
      </c>
      <c r="D69" s="111">
        <v>0.8</v>
      </c>
      <c r="E69" s="123"/>
      <c r="F69" s="123"/>
    </row>
    <row r="70" spans="1:6" ht="15">
      <c r="A70" s="131"/>
      <c r="B70" s="132" t="s">
        <v>74</v>
      </c>
      <c r="C70" s="125"/>
      <c r="D70" s="126"/>
      <c r="E70" s="115"/>
      <c r="F70" s="115"/>
    </row>
    <row r="71" spans="1:6" ht="15">
      <c r="A71" s="128" t="s">
        <v>83</v>
      </c>
      <c r="B71" s="129" t="s">
        <v>84</v>
      </c>
      <c r="C71" s="110" t="s">
        <v>55</v>
      </c>
      <c r="D71" s="111">
        <v>24</v>
      </c>
      <c r="E71" s="123"/>
      <c r="F71" s="123"/>
    </row>
    <row r="72" spans="1:6" ht="15">
      <c r="A72" s="131"/>
      <c r="B72" s="132" t="s">
        <v>85</v>
      </c>
      <c r="C72" s="125"/>
      <c r="D72" s="126"/>
      <c r="E72" s="115"/>
      <c r="F72" s="115"/>
    </row>
    <row r="73" spans="1:6" ht="15">
      <c r="A73" s="128" t="s">
        <v>86</v>
      </c>
      <c r="B73" s="137" t="s">
        <v>87</v>
      </c>
      <c r="C73" s="130" t="s">
        <v>55</v>
      </c>
      <c r="D73" s="130">
        <v>1</v>
      </c>
      <c r="E73" s="123"/>
      <c r="F73" s="123"/>
    </row>
    <row r="74" spans="1:6" ht="15">
      <c r="A74" s="131"/>
      <c r="B74" s="138" t="s">
        <v>88</v>
      </c>
      <c r="C74" s="114"/>
      <c r="D74" s="114"/>
      <c r="E74" s="115"/>
      <c r="F74" s="115"/>
    </row>
    <row r="75" spans="1:6" ht="15">
      <c r="A75" s="128" t="s">
        <v>89</v>
      </c>
      <c r="B75" s="129" t="s">
        <v>90</v>
      </c>
      <c r="C75" s="110" t="s">
        <v>8</v>
      </c>
      <c r="D75" s="111">
        <v>24</v>
      </c>
      <c r="E75" s="123"/>
      <c r="F75" s="123"/>
    </row>
    <row r="76" spans="1:6" ht="15">
      <c r="A76" s="131"/>
      <c r="B76" s="132" t="s">
        <v>91</v>
      </c>
      <c r="C76" s="125"/>
      <c r="D76" s="126"/>
      <c r="E76" s="115"/>
      <c r="F76" s="115"/>
    </row>
    <row r="77" spans="1:6" ht="45">
      <c r="A77" s="108" t="s">
        <v>92</v>
      </c>
      <c r="B77" s="129" t="s">
        <v>93</v>
      </c>
      <c r="C77" s="110" t="s">
        <v>266</v>
      </c>
      <c r="D77" s="111">
        <v>5.2</v>
      </c>
      <c r="E77" s="123"/>
      <c r="F77" s="123"/>
    </row>
    <row r="78" spans="1:6" ht="15">
      <c r="A78" s="131"/>
      <c r="B78" s="132" t="s">
        <v>94</v>
      </c>
      <c r="C78" s="125"/>
      <c r="D78" s="126"/>
      <c r="E78" s="115"/>
      <c r="F78" s="115"/>
    </row>
    <row r="79" spans="1:6" ht="15">
      <c r="A79" s="116" t="s">
        <v>95</v>
      </c>
      <c r="B79" s="137" t="s">
        <v>96</v>
      </c>
      <c r="C79" s="130" t="s">
        <v>55</v>
      </c>
      <c r="D79" s="130">
        <v>2</v>
      </c>
      <c r="E79" s="123"/>
      <c r="F79" s="123"/>
    </row>
    <row r="80" spans="1:6" ht="15">
      <c r="A80" s="140"/>
      <c r="B80" s="138" t="s">
        <v>97</v>
      </c>
      <c r="C80" s="114"/>
      <c r="D80" s="114"/>
      <c r="E80" s="115"/>
      <c r="F80" s="115"/>
    </row>
    <row r="81" spans="1:6" ht="30">
      <c r="A81" s="141" t="s">
        <v>98</v>
      </c>
      <c r="B81" s="137" t="s">
        <v>99</v>
      </c>
      <c r="C81" s="130" t="s">
        <v>100</v>
      </c>
      <c r="D81" s="130">
        <v>1</v>
      </c>
      <c r="E81" s="123"/>
      <c r="F81" s="123"/>
    </row>
    <row r="82" spans="1:6" ht="15">
      <c r="A82" s="140"/>
      <c r="B82" s="138" t="s">
        <v>101</v>
      </c>
      <c r="C82" s="114"/>
      <c r="D82" s="114"/>
      <c r="E82" s="115"/>
      <c r="F82" s="115"/>
    </row>
    <row r="83" spans="1:6" ht="17.25">
      <c r="A83" s="141" t="s">
        <v>102</v>
      </c>
      <c r="B83" s="142" t="s">
        <v>103</v>
      </c>
      <c r="C83" s="110" t="s">
        <v>266</v>
      </c>
      <c r="D83" s="130">
        <v>1</v>
      </c>
      <c r="E83" s="123"/>
      <c r="F83" s="123"/>
    </row>
    <row r="84" spans="1:6" ht="30">
      <c r="A84" s="143"/>
      <c r="B84" s="144" t="s">
        <v>104</v>
      </c>
      <c r="C84" s="145"/>
      <c r="D84" s="145"/>
      <c r="E84" s="146"/>
      <c r="F84" s="146"/>
    </row>
    <row r="85" spans="1:6" ht="15">
      <c r="A85" s="147"/>
      <c r="B85" s="148" t="s">
        <v>34</v>
      </c>
      <c r="C85" s="79"/>
      <c r="D85" s="79"/>
      <c r="E85" s="149"/>
      <c r="F85" s="149"/>
    </row>
    <row r="86" spans="1:6" ht="15">
      <c r="A86" s="147"/>
      <c r="B86" s="148"/>
      <c r="C86" s="150"/>
      <c r="D86" s="150"/>
      <c r="E86" s="149"/>
      <c r="F86" s="149"/>
    </row>
    <row r="87" spans="1:6" ht="15">
      <c r="A87" s="70" t="s">
        <v>35</v>
      </c>
      <c r="B87" s="127" t="str">
        <f>B50&amp;  " UKUPNO:"</f>
        <v>Zemljani radovi UKUPNO:</v>
      </c>
      <c r="C87" s="103"/>
      <c r="D87" s="73"/>
      <c r="E87" s="73"/>
      <c r="F87" s="73">
        <f>ROUND(SUM(F54:F85),2)</f>
        <v>0</v>
      </c>
    </row>
    <row r="88" spans="1:6" ht="15">
      <c r="A88" s="68"/>
      <c r="B88" s="68"/>
      <c r="C88" s="68"/>
      <c r="D88" s="68"/>
      <c r="E88" s="69"/>
      <c r="F88" s="69"/>
    </row>
    <row r="89" spans="1:6" ht="15">
      <c r="A89" s="151"/>
      <c r="B89" s="127" t="str">
        <f>"REKAPITULACIJA "</f>
        <v xml:space="preserve">REKAPITULACIJA </v>
      </c>
      <c r="C89" s="152"/>
      <c r="D89" s="153"/>
      <c r="E89" s="153"/>
      <c r="F89" s="153"/>
    </row>
    <row r="90" spans="1:6" ht="15">
      <c r="A90" s="154" t="s">
        <v>0</v>
      </c>
      <c r="B90" s="155" t="str">
        <f>B36</f>
        <v>Pripremni radovi</v>
      </c>
      <c r="C90" s="156"/>
      <c r="D90" s="157"/>
      <c r="E90" s="158"/>
      <c r="F90" s="158">
        <f>$F$22</f>
        <v>0</v>
      </c>
    </row>
    <row r="91" spans="1:6" ht="15">
      <c r="A91" s="154" t="s">
        <v>35</v>
      </c>
      <c r="B91" s="155" t="str">
        <f>B50</f>
        <v>Zemljani radovi</v>
      </c>
      <c r="C91" s="156"/>
      <c r="D91" s="157"/>
      <c r="E91" s="158"/>
      <c r="F91" s="158">
        <f>$F$53</f>
        <v>0</v>
      </c>
    </row>
    <row r="92" spans="1:6" ht="30">
      <c r="A92" s="159" t="s">
        <v>35</v>
      </c>
      <c r="B92" s="127" t="str">
        <f>"A10 L/S km 2+500                                                                                           UKUPNO:"</f>
        <v>A10 L/S km 2+500                                                                                           UKUPNO:</v>
      </c>
      <c r="C92" s="103"/>
      <c r="D92" s="73"/>
      <c r="E92" s="73"/>
      <c r="F92" s="73">
        <f>SUM(F90:F91)</f>
        <v>0</v>
      </c>
    </row>
    <row r="93" spans="1:6" ht="15">
      <c r="A93" s="150"/>
      <c r="B93" s="150"/>
      <c r="C93" s="150"/>
      <c r="D93" s="150"/>
      <c r="E93" s="160"/>
      <c r="F93" s="160"/>
    </row>
    <row r="94" spans="1:6" ht="15">
      <c r="A94" s="96" t="s">
        <v>268</v>
      </c>
      <c r="B94" s="97" t="s">
        <v>269</v>
      </c>
      <c r="C94" s="98"/>
      <c r="D94" s="98"/>
      <c r="E94" s="99"/>
      <c r="F94" s="99"/>
    </row>
    <row r="95" spans="1:6" ht="15">
      <c r="A95" s="327"/>
      <c r="B95" s="328"/>
      <c r="C95" s="328"/>
      <c r="D95" s="328"/>
      <c r="E95" s="328"/>
      <c r="F95" s="329"/>
    </row>
    <row r="96" spans="1:6" ht="15">
      <c r="A96" s="70" t="s">
        <v>0</v>
      </c>
      <c r="B96" s="102" t="s">
        <v>36</v>
      </c>
      <c r="C96" s="103"/>
      <c r="D96" s="73"/>
      <c r="E96" s="73"/>
      <c r="F96" s="73"/>
    </row>
    <row r="97" spans="1:6" ht="15">
      <c r="A97" s="104"/>
      <c r="B97" s="105"/>
      <c r="C97" s="106"/>
      <c r="D97" s="106"/>
      <c r="E97" s="107"/>
      <c r="F97" s="107"/>
    </row>
    <row r="98" spans="1:6" ht="15">
      <c r="A98" s="161" t="s">
        <v>1</v>
      </c>
      <c r="B98" s="50" t="s">
        <v>105</v>
      </c>
      <c r="C98" s="162"/>
      <c r="D98" s="163"/>
      <c r="E98" s="14"/>
      <c r="F98" s="14" t="str">
        <f>IF(N(E98),ROUND(E98*D98,2),"")</f>
        <v/>
      </c>
    </row>
    <row r="99" spans="1:6" ht="45">
      <c r="A99" s="108" t="s">
        <v>29</v>
      </c>
      <c r="B99" s="109" t="s">
        <v>106</v>
      </c>
      <c r="C99" s="110" t="s">
        <v>8</v>
      </c>
      <c r="D99" s="111">
        <v>7.4</v>
      </c>
      <c r="E99" s="18"/>
      <c r="F99" s="18"/>
    </row>
    <row r="100" spans="1:6" ht="15">
      <c r="A100" s="112"/>
      <c r="B100" s="132" t="s">
        <v>107</v>
      </c>
      <c r="C100" s="114"/>
      <c r="D100" s="114"/>
      <c r="E100" s="115"/>
      <c r="F100" s="115"/>
    </row>
    <row r="101" spans="1:6" ht="15">
      <c r="A101" s="108" t="s">
        <v>108</v>
      </c>
      <c r="B101" s="129" t="s">
        <v>64</v>
      </c>
      <c r="C101" s="110"/>
      <c r="D101" s="111"/>
      <c r="E101" s="118"/>
      <c r="F101" s="118"/>
    </row>
    <row r="102" spans="1:6" ht="15">
      <c r="A102" s="124"/>
      <c r="B102" s="132" t="s">
        <v>61</v>
      </c>
      <c r="C102" s="125"/>
      <c r="D102" s="126"/>
      <c r="E102" s="164"/>
      <c r="F102" s="164"/>
    </row>
    <row r="103" spans="1:6" ht="90">
      <c r="A103" s="108" t="s">
        <v>109</v>
      </c>
      <c r="B103" s="129" t="s">
        <v>110</v>
      </c>
      <c r="C103" s="110" t="s">
        <v>266</v>
      </c>
      <c r="D103" s="111">
        <v>4.5</v>
      </c>
      <c r="E103" s="123"/>
      <c r="F103" s="123"/>
    </row>
    <row r="104" spans="1:6" ht="15">
      <c r="A104" s="112"/>
      <c r="B104" s="132" t="s">
        <v>111</v>
      </c>
      <c r="C104" s="114"/>
      <c r="D104" s="114"/>
      <c r="E104" s="115"/>
      <c r="F104" s="115"/>
    </row>
    <row r="105" spans="1:6" ht="15">
      <c r="A105" s="128" t="s">
        <v>112</v>
      </c>
      <c r="B105" s="129" t="s">
        <v>113</v>
      </c>
      <c r="C105" s="130"/>
      <c r="D105" s="130"/>
      <c r="E105" s="123"/>
      <c r="F105" s="123"/>
    </row>
    <row r="106" spans="1:6" ht="15">
      <c r="A106" s="78"/>
      <c r="B106" s="79" t="s">
        <v>114</v>
      </c>
      <c r="C106" s="125"/>
      <c r="D106" s="126"/>
      <c r="E106" s="115"/>
      <c r="F106" s="115"/>
    </row>
    <row r="107" spans="1:6" ht="15">
      <c r="A107" s="128" t="s">
        <v>115</v>
      </c>
      <c r="B107" s="129" t="s">
        <v>70</v>
      </c>
      <c r="C107" s="110" t="s">
        <v>8</v>
      </c>
      <c r="D107" s="111">
        <v>9.1</v>
      </c>
      <c r="E107" s="123"/>
      <c r="F107" s="123"/>
    </row>
    <row r="108" spans="1:6" ht="15">
      <c r="A108" s="131"/>
      <c r="B108" s="132" t="s">
        <v>71</v>
      </c>
      <c r="C108" s="125"/>
      <c r="D108" s="126"/>
      <c r="E108" s="115"/>
      <c r="F108" s="115"/>
    </row>
    <row r="109" spans="1:6" ht="17.25">
      <c r="A109" s="128" t="s">
        <v>116</v>
      </c>
      <c r="B109" s="129" t="s">
        <v>73</v>
      </c>
      <c r="C109" s="110" t="s">
        <v>266</v>
      </c>
      <c r="D109" s="111">
        <v>0.55000000000000004</v>
      </c>
      <c r="E109" s="123"/>
      <c r="F109" s="123"/>
    </row>
    <row r="110" spans="1:6" ht="15">
      <c r="A110" s="131"/>
      <c r="B110" s="132" t="s">
        <v>74</v>
      </c>
      <c r="C110" s="125"/>
      <c r="D110" s="126"/>
      <c r="E110" s="115"/>
      <c r="F110" s="115"/>
    </row>
    <row r="111" spans="1:6" ht="15">
      <c r="A111" s="128" t="s">
        <v>117</v>
      </c>
      <c r="B111" s="129" t="s">
        <v>118</v>
      </c>
      <c r="C111" s="110" t="s">
        <v>8</v>
      </c>
      <c r="D111" s="111">
        <v>27.3</v>
      </c>
      <c r="E111" s="123"/>
      <c r="F111" s="123"/>
    </row>
    <row r="112" spans="1:6" ht="15">
      <c r="A112" s="131"/>
      <c r="B112" s="132" t="s">
        <v>119</v>
      </c>
      <c r="C112" s="125"/>
      <c r="D112" s="126"/>
      <c r="E112" s="115"/>
      <c r="F112" s="115"/>
    </row>
    <row r="113" spans="1:6" ht="30">
      <c r="A113" s="128" t="s">
        <v>120</v>
      </c>
      <c r="B113" s="129" t="s">
        <v>82</v>
      </c>
      <c r="C113" s="110" t="s">
        <v>266</v>
      </c>
      <c r="D113" s="111">
        <v>0.55000000000000004</v>
      </c>
      <c r="E113" s="123"/>
      <c r="F113" s="123"/>
    </row>
    <row r="114" spans="1:6" ht="15">
      <c r="A114" s="131"/>
      <c r="B114" s="132" t="s">
        <v>74</v>
      </c>
      <c r="C114" s="125"/>
      <c r="D114" s="126"/>
      <c r="E114" s="115"/>
      <c r="F114" s="115"/>
    </row>
    <row r="115" spans="1:6" ht="15">
      <c r="A115" s="128" t="s">
        <v>121</v>
      </c>
      <c r="B115" s="129" t="s">
        <v>84</v>
      </c>
      <c r="C115" s="130" t="s">
        <v>55</v>
      </c>
      <c r="D115" s="130">
        <v>28</v>
      </c>
      <c r="E115" s="123"/>
      <c r="F115" s="123"/>
    </row>
    <row r="116" spans="1:6" ht="15">
      <c r="A116" s="131"/>
      <c r="B116" s="132" t="s">
        <v>122</v>
      </c>
      <c r="C116" s="114"/>
      <c r="D116" s="114"/>
      <c r="E116" s="115"/>
      <c r="F116" s="115"/>
    </row>
    <row r="117" spans="1:6" ht="15">
      <c r="A117" s="128" t="s">
        <v>123</v>
      </c>
      <c r="B117" s="129" t="s">
        <v>90</v>
      </c>
      <c r="C117" s="110" t="s">
        <v>8</v>
      </c>
      <c r="D117" s="111">
        <v>27.3</v>
      </c>
      <c r="E117" s="123"/>
      <c r="F117" s="123"/>
    </row>
    <row r="118" spans="1:6" ht="15">
      <c r="A118" s="131"/>
      <c r="B118" s="132" t="s">
        <v>91</v>
      </c>
      <c r="C118" s="125"/>
      <c r="D118" s="126"/>
      <c r="E118" s="115"/>
      <c r="F118" s="115"/>
    </row>
    <row r="119" spans="1:6" ht="45">
      <c r="A119" s="108" t="s">
        <v>124</v>
      </c>
      <c r="B119" s="129" t="s">
        <v>125</v>
      </c>
      <c r="C119" s="110" t="s">
        <v>266</v>
      </c>
      <c r="D119" s="111">
        <v>2.8</v>
      </c>
      <c r="E119" s="123"/>
      <c r="F119" s="123"/>
    </row>
    <row r="120" spans="1:6" ht="15">
      <c r="A120" s="124"/>
      <c r="B120" s="132" t="s">
        <v>94</v>
      </c>
      <c r="C120" s="125"/>
      <c r="D120" s="126"/>
      <c r="E120" s="115"/>
      <c r="F120" s="115"/>
    </row>
    <row r="121" spans="1:6" ht="30">
      <c r="A121" s="108" t="s">
        <v>126</v>
      </c>
      <c r="B121" s="129" t="s">
        <v>99</v>
      </c>
      <c r="C121" s="110" t="s">
        <v>100</v>
      </c>
      <c r="D121" s="111">
        <v>1</v>
      </c>
      <c r="E121" s="123"/>
      <c r="F121" s="123"/>
    </row>
    <row r="122" spans="1:6" ht="15">
      <c r="A122" s="165"/>
      <c r="B122" s="132" t="s">
        <v>101</v>
      </c>
      <c r="C122" s="166"/>
      <c r="D122" s="166"/>
      <c r="E122" s="115"/>
      <c r="F122" s="115"/>
    </row>
    <row r="123" spans="1:6" ht="15">
      <c r="A123" s="104"/>
      <c r="B123" s="105"/>
      <c r="C123" s="106"/>
      <c r="D123" s="106"/>
      <c r="E123" s="107"/>
      <c r="F123" s="107"/>
    </row>
    <row r="124" spans="1:6" ht="15">
      <c r="A124" s="70" t="s">
        <v>0</v>
      </c>
      <c r="B124" s="127" t="str">
        <f>B96&amp;  " UKUPNO:"</f>
        <v>Zemljani radovi UKUPNO:</v>
      </c>
      <c r="C124" s="103"/>
      <c r="D124" s="73"/>
      <c r="E124" s="73"/>
      <c r="F124" s="73">
        <f>ROUND(SUM(F98:F121),2)</f>
        <v>0</v>
      </c>
    </row>
    <row r="125" spans="1:6" ht="15">
      <c r="A125" s="67"/>
      <c r="B125" s="68"/>
      <c r="C125" s="68"/>
      <c r="D125" s="68"/>
      <c r="E125" s="69"/>
      <c r="F125" s="69"/>
    </row>
    <row r="126" spans="1:6" ht="15">
      <c r="A126" s="70" t="s">
        <v>35</v>
      </c>
      <c r="B126" s="102" t="s">
        <v>127</v>
      </c>
      <c r="C126" s="103"/>
      <c r="D126" s="73"/>
      <c r="E126" s="73"/>
      <c r="F126" s="73"/>
    </row>
    <row r="127" spans="1:6" ht="15">
      <c r="A127" s="104"/>
      <c r="B127" s="105"/>
      <c r="C127" s="106"/>
      <c r="D127" s="106"/>
      <c r="E127" s="107"/>
      <c r="F127" s="107"/>
    </row>
    <row r="128" spans="1:6" ht="15">
      <c r="A128" s="161" t="s">
        <v>39</v>
      </c>
      <c r="B128" s="134" t="s">
        <v>128</v>
      </c>
      <c r="C128" s="162"/>
      <c r="D128" s="163"/>
      <c r="E128" s="14"/>
      <c r="F128" s="14"/>
    </row>
    <row r="129" spans="1:6" ht="75">
      <c r="A129" s="108" t="s">
        <v>40</v>
      </c>
      <c r="B129" s="139" t="s">
        <v>129</v>
      </c>
      <c r="C129" s="110" t="s">
        <v>266</v>
      </c>
      <c r="D129" s="111">
        <v>1.2</v>
      </c>
      <c r="E129" s="123"/>
      <c r="F129" s="123"/>
    </row>
    <row r="130" spans="1:6" ht="15">
      <c r="A130" s="112"/>
      <c r="B130" s="132" t="s">
        <v>130</v>
      </c>
      <c r="C130" s="114"/>
      <c r="D130" s="114"/>
      <c r="E130" s="115"/>
      <c r="F130" s="115"/>
    </row>
    <row r="131" spans="1:6" ht="15">
      <c r="A131" s="104"/>
      <c r="B131" s="105"/>
      <c r="C131" s="106"/>
      <c r="D131" s="106"/>
      <c r="E131" s="107"/>
      <c r="F131" s="107"/>
    </row>
    <row r="132" spans="1:6" ht="15">
      <c r="A132" s="70" t="s">
        <v>35</v>
      </c>
      <c r="B132" s="127" t="str">
        <f>B126&amp;  " UKUPNO:"</f>
        <v>Betonski radovi UKUPNO:</v>
      </c>
      <c r="C132" s="103"/>
      <c r="D132" s="73"/>
      <c r="E132" s="73"/>
      <c r="F132" s="73">
        <f>ROUND(SUM(F128:F130),2)</f>
        <v>0</v>
      </c>
    </row>
    <row r="133" spans="1:6" ht="15">
      <c r="A133" s="67"/>
      <c r="B133" s="68"/>
      <c r="C133" s="68"/>
      <c r="D133" s="68"/>
      <c r="E133" s="69"/>
      <c r="F133" s="69"/>
    </row>
    <row r="134" spans="1:6" ht="15">
      <c r="A134" s="167"/>
      <c r="B134" s="127" t="str">
        <f>"REKAPITULACIJA "</f>
        <v xml:space="preserve">REKAPITULACIJA </v>
      </c>
      <c r="C134" s="152"/>
      <c r="D134" s="153"/>
      <c r="E134" s="153"/>
      <c r="F134" s="153"/>
    </row>
    <row r="135" spans="1:6" ht="15">
      <c r="A135" s="154" t="s">
        <v>0</v>
      </c>
      <c r="B135" s="155" t="str">
        <f>B96</f>
        <v>Zemljani radovi</v>
      </c>
      <c r="C135" s="156"/>
      <c r="D135" s="157"/>
      <c r="E135" s="158"/>
      <c r="F135" s="158">
        <f>$F$34</f>
        <v>0</v>
      </c>
    </row>
    <row r="136" spans="1:6" ht="15">
      <c r="A136" s="154" t="s">
        <v>35</v>
      </c>
      <c r="B136" s="155" t="str">
        <f>B126</f>
        <v>Betonski radovi</v>
      </c>
      <c r="C136" s="156"/>
      <c r="D136" s="157"/>
      <c r="E136" s="158"/>
      <c r="F136" s="158">
        <f>$F$38</f>
        <v>0</v>
      </c>
    </row>
    <row r="137" spans="1:6" ht="15">
      <c r="A137" s="159" t="s">
        <v>268</v>
      </c>
      <c r="B137" s="127" t="str">
        <f>"ČCP ČARAPINE, STUP RASVJETE BR. 36, bankina                           UKUPNO:"</f>
        <v>ČCP ČARAPINE, STUP RASVJETE BR. 36, bankina                           UKUPNO:</v>
      </c>
      <c r="C137" s="103"/>
      <c r="D137" s="73"/>
      <c r="E137" s="73"/>
      <c r="F137" s="73">
        <f>SUM(F135:F136)</f>
        <v>0</v>
      </c>
    </row>
    <row r="138" spans="1:6" ht="15">
      <c r="A138" s="155"/>
      <c r="B138" s="168"/>
      <c r="C138" s="169"/>
      <c r="D138" s="158"/>
      <c r="E138" s="158"/>
      <c r="F138" s="158"/>
    </row>
    <row r="139" spans="1:6" ht="15">
      <c r="A139" s="96" t="s">
        <v>271</v>
      </c>
      <c r="B139" s="97" t="s">
        <v>270</v>
      </c>
      <c r="C139" s="98"/>
      <c r="D139" s="98"/>
      <c r="E139" s="99"/>
      <c r="F139" s="99"/>
    </row>
    <row r="140" spans="1:6" ht="15">
      <c r="A140" s="170"/>
      <c r="B140" s="171"/>
      <c r="C140" s="172"/>
      <c r="D140" s="106"/>
      <c r="E140" s="173"/>
      <c r="F140" s="173"/>
    </row>
    <row r="141" spans="1:6" ht="15">
      <c r="A141" s="70" t="s">
        <v>0</v>
      </c>
      <c r="B141" s="102" t="s">
        <v>36</v>
      </c>
      <c r="C141" s="103"/>
      <c r="D141" s="73"/>
      <c r="E141" s="73"/>
      <c r="F141" s="73"/>
    </row>
    <row r="142" spans="1:6" ht="15">
      <c r="A142" s="104"/>
      <c r="B142" s="105"/>
      <c r="C142" s="106"/>
      <c r="D142" s="106"/>
      <c r="E142" s="107"/>
      <c r="F142" s="107"/>
    </row>
    <row r="143" spans="1:6" ht="15">
      <c r="A143" s="108" t="s">
        <v>131</v>
      </c>
      <c r="B143" s="129" t="s">
        <v>132</v>
      </c>
      <c r="C143" s="110"/>
      <c r="D143" s="111"/>
      <c r="E143" s="118"/>
      <c r="F143" s="118"/>
    </row>
    <row r="144" spans="1:6" ht="15">
      <c r="A144" s="124"/>
      <c r="B144" s="132" t="s">
        <v>61</v>
      </c>
      <c r="C144" s="125"/>
      <c r="D144" s="126"/>
      <c r="E144" s="164"/>
      <c r="F144" s="164"/>
    </row>
    <row r="145" spans="1:6" ht="105">
      <c r="A145" s="174" t="s">
        <v>29</v>
      </c>
      <c r="B145" s="175" t="s">
        <v>133</v>
      </c>
      <c r="C145" s="176" t="s">
        <v>266</v>
      </c>
      <c r="D145" s="177">
        <v>1</v>
      </c>
      <c r="E145" s="122"/>
      <c r="F145" s="122"/>
    </row>
    <row r="146" spans="1:6" ht="15">
      <c r="A146" s="112"/>
      <c r="B146" s="132" t="s">
        <v>111</v>
      </c>
      <c r="C146" s="114"/>
      <c r="D146" s="114"/>
      <c r="E146" s="115"/>
      <c r="F146" s="115"/>
    </row>
    <row r="147" spans="1:6" ht="30">
      <c r="A147" s="128" t="s">
        <v>112</v>
      </c>
      <c r="B147" s="129" t="s">
        <v>134</v>
      </c>
      <c r="C147" s="130"/>
      <c r="D147" s="130"/>
      <c r="E147" s="123"/>
      <c r="F147" s="123"/>
    </row>
    <row r="148" spans="1:6" ht="15">
      <c r="A148" s="78"/>
      <c r="B148" s="79" t="s">
        <v>114</v>
      </c>
      <c r="C148" s="79"/>
      <c r="D148" s="79"/>
      <c r="E148" s="115"/>
      <c r="F148" s="115"/>
    </row>
    <row r="149" spans="1:6" ht="15">
      <c r="A149" s="108" t="s">
        <v>115</v>
      </c>
      <c r="B149" s="129" t="s">
        <v>70</v>
      </c>
      <c r="C149" s="110" t="s">
        <v>8</v>
      </c>
      <c r="D149" s="111">
        <v>2.5</v>
      </c>
      <c r="E149" s="123"/>
      <c r="F149" s="123"/>
    </row>
    <row r="150" spans="1:6" ht="15">
      <c r="A150" s="124"/>
      <c r="B150" s="132" t="s">
        <v>71</v>
      </c>
      <c r="C150" s="125"/>
      <c r="D150" s="126"/>
      <c r="E150" s="115"/>
      <c r="F150" s="115"/>
    </row>
    <row r="151" spans="1:6" ht="15">
      <c r="A151" s="108" t="s">
        <v>116</v>
      </c>
      <c r="B151" s="129" t="s">
        <v>135</v>
      </c>
      <c r="C151" s="110" t="s">
        <v>8</v>
      </c>
      <c r="D151" s="111">
        <v>2.5</v>
      </c>
      <c r="E151" s="123"/>
      <c r="F151" s="123"/>
    </row>
    <row r="152" spans="1:6" ht="15">
      <c r="A152" s="124"/>
      <c r="B152" s="132" t="s">
        <v>136</v>
      </c>
      <c r="C152" s="125"/>
      <c r="D152" s="126"/>
      <c r="E152" s="115"/>
      <c r="F152" s="115"/>
    </row>
    <row r="153" spans="1:6" ht="30">
      <c r="A153" s="108" t="s">
        <v>117</v>
      </c>
      <c r="B153" s="129" t="s">
        <v>137</v>
      </c>
      <c r="C153" s="110" t="s">
        <v>266</v>
      </c>
      <c r="D153" s="111">
        <v>0.5</v>
      </c>
      <c r="E153" s="123"/>
      <c r="F153" s="123"/>
    </row>
    <row r="154" spans="1:6" ht="15">
      <c r="A154" s="124"/>
      <c r="B154" s="132" t="s">
        <v>138</v>
      </c>
      <c r="C154" s="125"/>
      <c r="D154" s="126"/>
      <c r="E154" s="115"/>
      <c r="F154" s="115"/>
    </row>
    <row r="155" spans="1:6" ht="30">
      <c r="A155" s="174" t="s">
        <v>120</v>
      </c>
      <c r="B155" s="175" t="s">
        <v>139</v>
      </c>
      <c r="C155" s="176" t="s">
        <v>266</v>
      </c>
      <c r="D155" s="177">
        <v>0.5</v>
      </c>
      <c r="E155" s="122"/>
      <c r="F155" s="122"/>
    </row>
    <row r="156" spans="1:6" ht="15">
      <c r="A156" s="165"/>
      <c r="B156" s="132" t="s">
        <v>138</v>
      </c>
      <c r="C156" s="166"/>
      <c r="D156" s="166"/>
      <c r="E156" s="115"/>
      <c r="F156" s="115"/>
    </row>
    <row r="157" spans="1:6" ht="15">
      <c r="A157" s="104"/>
      <c r="B157" s="105"/>
      <c r="C157" s="106"/>
      <c r="D157" s="106"/>
      <c r="E157" s="107"/>
      <c r="F157" s="107"/>
    </row>
    <row r="158" spans="1:6" ht="15">
      <c r="A158" s="70" t="s">
        <v>0</v>
      </c>
      <c r="B158" s="127" t="str">
        <f>B141&amp;  " UKUPNO:"</f>
        <v>Zemljani radovi UKUPNO:</v>
      </c>
      <c r="C158" s="103"/>
      <c r="D158" s="73"/>
      <c r="E158" s="73"/>
      <c r="F158" s="73">
        <f>ROUND(SUM(F143:F155),2)</f>
        <v>0</v>
      </c>
    </row>
    <row r="159" spans="1:6" ht="15">
      <c r="A159" s="178"/>
      <c r="B159" s="150"/>
      <c r="C159" s="150"/>
      <c r="D159" s="150"/>
      <c r="E159" s="160"/>
      <c r="F159" s="160"/>
    </row>
    <row r="160" spans="1:6" ht="15">
      <c r="A160" s="70" t="s">
        <v>35</v>
      </c>
      <c r="B160" s="102" t="s">
        <v>127</v>
      </c>
      <c r="C160" s="103"/>
      <c r="D160" s="73"/>
      <c r="E160" s="73"/>
      <c r="F160" s="73"/>
    </row>
    <row r="161" spans="1:6" ht="15">
      <c r="A161" s="104"/>
      <c r="B161" s="105"/>
      <c r="C161" s="106"/>
      <c r="D161" s="106"/>
      <c r="E161" s="107"/>
      <c r="F161" s="107"/>
    </row>
    <row r="162" spans="1:6" ht="15">
      <c r="A162" s="161" t="s">
        <v>39</v>
      </c>
      <c r="B162" s="129" t="s">
        <v>140</v>
      </c>
      <c r="C162" s="110"/>
      <c r="D162" s="111"/>
      <c r="E162" s="14"/>
      <c r="F162" s="14"/>
    </row>
    <row r="163" spans="1:6" ht="45">
      <c r="A163" s="108" t="s">
        <v>40</v>
      </c>
      <c r="B163" s="139" t="s">
        <v>141</v>
      </c>
      <c r="C163" s="110" t="s">
        <v>266</v>
      </c>
      <c r="D163" s="111">
        <v>0.3</v>
      </c>
      <c r="E163" s="123"/>
      <c r="F163" s="123"/>
    </row>
    <row r="164" spans="1:6" ht="15">
      <c r="A164" s="131"/>
      <c r="B164" s="132" t="s">
        <v>130</v>
      </c>
      <c r="C164" s="114"/>
      <c r="D164" s="114"/>
      <c r="E164" s="115"/>
      <c r="F164" s="115"/>
    </row>
    <row r="165" spans="1:6" ht="15">
      <c r="A165" s="131" t="s">
        <v>41</v>
      </c>
      <c r="B165" s="132" t="s">
        <v>142</v>
      </c>
      <c r="C165" s="114"/>
      <c r="D165" s="114"/>
      <c r="E165" s="115"/>
      <c r="F165" s="115"/>
    </row>
    <row r="166" spans="1:6" ht="90">
      <c r="A166" s="108" t="s">
        <v>42</v>
      </c>
      <c r="B166" s="129" t="s">
        <v>143</v>
      </c>
      <c r="C166" s="130" t="s">
        <v>8</v>
      </c>
      <c r="D166" s="130">
        <v>2.5</v>
      </c>
      <c r="E166" s="123"/>
      <c r="F166" s="123"/>
    </row>
    <row r="167" spans="1:6" ht="15">
      <c r="A167" s="112"/>
      <c r="B167" s="132" t="s">
        <v>144</v>
      </c>
      <c r="C167" s="114"/>
      <c r="D167" s="114"/>
      <c r="E167" s="115"/>
      <c r="F167" s="115"/>
    </row>
    <row r="168" spans="1:6" ht="15">
      <c r="A168" s="104"/>
      <c r="B168" s="105"/>
      <c r="C168" s="106"/>
      <c r="D168" s="106"/>
      <c r="E168" s="107"/>
      <c r="F168" s="107"/>
    </row>
    <row r="169" spans="1:6" ht="15">
      <c r="A169" s="70" t="s">
        <v>35</v>
      </c>
      <c r="B169" s="127" t="str">
        <f>B160&amp;  " UKUPNO:"</f>
        <v>Betonski radovi UKUPNO:</v>
      </c>
      <c r="C169" s="103"/>
      <c r="D169" s="73"/>
      <c r="E169" s="73"/>
      <c r="F169" s="73">
        <f>ROUND(SUM(F162:F166),2)</f>
        <v>0</v>
      </c>
    </row>
    <row r="170" spans="1:6" ht="15">
      <c r="A170" s="178"/>
      <c r="B170" s="150"/>
      <c r="C170" s="150"/>
      <c r="D170" s="150"/>
      <c r="E170" s="160"/>
      <c r="F170" s="160"/>
    </row>
    <row r="171" spans="1:6" ht="15">
      <c r="A171" s="167"/>
      <c r="B171" s="179" t="str">
        <f>"REKAPITULACIJA "</f>
        <v xml:space="preserve">REKAPITULACIJA </v>
      </c>
      <c r="C171" s="180"/>
      <c r="D171" s="181"/>
      <c r="E171" s="181"/>
      <c r="F171" s="182"/>
    </row>
    <row r="172" spans="1:6" ht="15">
      <c r="A172" s="154" t="s">
        <v>0</v>
      </c>
      <c r="B172" s="183" t="str">
        <f>B141</f>
        <v>Zemljani radovi</v>
      </c>
      <c r="C172" s="184"/>
      <c r="D172" s="185"/>
      <c r="E172" s="186"/>
      <c r="F172" s="186">
        <f>$F$27</f>
        <v>0</v>
      </c>
    </row>
    <row r="173" spans="1:6" ht="15">
      <c r="A173" s="154" t="s">
        <v>35</v>
      </c>
      <c r="B173" s="183" t="str">
        <f>B160</f>
        <v>Betonski radovi</v>
      </c>
      <c r="C173" s="184"/>
      <c r="D173" s="185"/>
      <c r="E173" s="186"/>
      <c r="F173" s="186">
        <f>$F$34</f>
        <v>0</v>
      </c>
    </row>
    <row r="174" spans="1:6" ht="15">
      <c r="A174" s="159" t="s">
        <v>271</v>
      </c>
      <c r="B174" s="179" t="str">
        <f>"ČCP ČARAPINE, STUP RASVJETE BR. 38, bankina                           UKUPNO:"</f>
        <v>ČCP ČARAPINE, STUP RASVJETE BR. 38, bankina                           UKUPNO:</v>
      </c>
      <c r="C174" s="187"/>
      <c r="D174" s="188"/>
      <c r="E174" s="189"/>
      <c r="F174" s="189">
        <f>SUM(F172:F173)</f>
        <v>0</v>
      </c>
    </row>
    <row r="175" spans="1:6" ht="15">
      <c r="A175" s="190"/>
      <c r="B175" s="191"/>
      <c r="C175" s="192"/>
      <c r="D175" s="193"/>
      <c r="E175" s="193"/>
      <c r="F175" s="193"/>
    </row>
    <row r="176" spans="1:6" ht="15">
      <c r="A176" s="194" t="s">
        <v>272</v>
      </c>
      <c r="B176" s="195" t="s">
        <v>293</v>
      </c>
      <c r="C176" s="194"/>
      <c r="D176" s="194"/>
      <c r="E176" s="196"/>
      <c r="F176" s="196"/>
    </row>
    <row r="177" spans="1:6" ht="15">
      <c r="A177" s="197"/>
      <c r="B177" s="198"/>
      <c r="C177" s="172"/>
      <c r="D177" s="106"/>
      <c r="E177" s="173"/>
      <c r="F177" s="173"/>
    </row>
    <row r="178" spans="1:6" ht="15">
      <c r="A178" s="70" t="s">
        <v>0</v>
      </c>
      <c r="B178" s="102" t="s">
        <v>36</v>
      </c>
      <c r="C178" s="103"/>
      <c r="D178" s="73"/>
      <c r="E178" s="73"/>
      <c r="F178" s="73"/>
    </row>
    <row r="179" spans="1:6" ht="15">
      <c r="A179" s="104"/>
      <c r="B179" s="105"/>
      <c r="C179" s="106"/>
      <c r="D179" s="106"/>
      <c r="E179" s="107"/>
      <c r="F179" s="107"/>
    </row>
    <row r="180" spans="1:6" ht="15">
      <c r="A180" s="108" t="s">
        <v>1</v>
      </c>
      <c r="B180" s="129" t="s">
        <v>64</v>
      </c>
      <c r="C180" s="110"/>
      <c r="D180" s="111"/>
      <c r="E180" s="118"/>
      <c r="F180" s="118"/>
    </row>
    <row r="181" spans="1:6" ht="15">
      <c r="A181" s="124"/>
      <c r="B181" s="132" t="s">
        <v>61</v>
      </c>
      <c r="C181" s="125"/>
      <c r="D181" s="126"/>
      <c r="E181" s="164"/>
      <c r="F181" s="164"/>
    </row>
    <row r="182" spans="1:6" ht="90">
      <c r="A182" s="108" t="s">
        <v>29</v>
      </c>
      <c r="B182" s="129" t="s">
        <v>145</v>
      </c>
      <c r="C182" s="110" t="s">
        <v>266</v>
      </c>
      <c r="D182" s="111">
        <v>8</v>
      </c>
      <c r="E182" s="123"/>
      <c r="F182" s="123"/>
    </row>
    <row r="183" spans="1:6" ht="15">
      <c r="A183" s="112"/>
      <c r="B183" s="132" t="s">
        <v>111</v>
      </c>
      <c r="C183" s="114"/>
      <c r="D183" s="114"/>
      <c r="E183" s="115"/>
      <c r="F183" s="115"/>
    </row>
    <row r="184" spans="1:6" ht="15">
      <c r="A184" s="128" t="s">
        <v>108</v>
      </c>
      <c r="B184" s="129" t="s">
        <v>68</v>
      </c>
      <c r="C184" s="130"/>
      <c r="D184" s="130"/>
      <c r="E184" s="123"/>
      <c r="F184" s="123"/>
    </row>
    <row r="185" spans="1:6" ht="15">
      <c r="A185" s="78"/>
      <c r="B185" s="79" t="s">
        <v>114</v>
      </c>
      <c r="C185" s="79"/>
      <c r="D185" s="79"/>
      <c r="E185" s="115"/>
      <c r="F185" s="115"/>
    </row>
    <row r="186" spans="1:6" ht="15">
      <c r="A186" s="108" t="s">
        <v>109</v>
      </c>
      <c r="B186" s="129" t="s">
        <v>70</v>
      </c>
      <c r="C186" s="110" t="s">
        <v>8</v>
      </c>
      <c r="D186" s="111">
        <v>15</v>
      </c>
      <c r="E186" s="123"/>
      <c r="F186" s="123"/>
    </row>
    <row r="187" spans="1:6" ht="15">
      <c r="A187" s="124"/>
      <c r="B187" s="132" t="s">
        <v>71</v>
      </c>
      <c r="C187" s="125"/>
      <c r="D187" s="126"/>
      <c r="E187" s="115"/>
      <c r="F187" s="115"/>
    </row>
    <row r="188" spans="1:6" ht="17.25">
      <c r="A188" s="108" t="s">
        <v>146</v>
      </c>
      <c r="B188" s="129" t="s">
        <v>73</v>
      </c>
      <c r="C188" s="110" t="s">
        <v>266</v>
      </c>
      <c r="D188" s="111">
        <v>1</v>
      </c>
      <c r="E188" s="123"/>
      <c r="F188" s="123"/>
    </row>
    <row r="189" spans="1:6" ht="15">
      <c r="A189" s="124"/>
      <c r="B189" s="132" t="s">
        <v>74</v>
      </c>
      <c r="C189" s="125"/>
      <c r="D189" s="126"/>
      <c r="E189" s="115"/>
      <c r="F189" s="115"/>
    </row>
    <row r="190" spans="1:6" ht="15">
      <c r="A190" s="108" t="s">
        <v>147</v>
      </c>
      <c r="B190" s="129" t="s">
        <v>118</v>
      </c>
      <c r="C190" s="110" t="s">
        <v>8</v>
      </c>
      <c r="D190" s="111">
        <v>30</v>
      </c>
      <c r="E190" s="123"/>
      <c r="F190" s="123"/>
    </row>
    <row r="191" spans="1:6" ht="15">
      <c r="A191" s="124"/>
      <c r="B191" s="132" t="s">
        <v>119</v>
      </c>
      <c r="C191" s="125"/>
      <c r="D191" s="126"/>
      <c r="E191" s="115"/>
      <c r="F191" s="115"/>
    </row>
    <row r="192" spans="1:6" ht="30">
      <c r="A192" s="108" t="s">
        <v>148</v>
      </c>
      <c r="B192" s="129" t="s">
        <v>82</v>
      </c>
      <c r="C192" s="110" t="s">
        <v>266</v>
      </c>
      <c r="D192" s="111">
        <v>1</v>
      </c>
      <c r="E192" s="123"/>
      <c r="F192" s="123"/>
    </row>
    <row r="193" spans="1:6" ht="15">
      <c r="A193" s="124"/>
      <c r="B193" s="132" t="s">
        <v>74</v>
      </c>
      <c r="C193" s="125"/>
      <c r="D193" s="126"/>
      <c r="E193" s="115"/>
      <c r="F193" s="115"/>
    </row>
    <row r="194" spans="1:6" ht="15">
      <c r="A194" s="108" t="s">
        <v>149</v>
      </c>
      <c r="B194" s="129" t="s">
        <v>84</v>
      </c>
      <c r="C194" s="130" t="s">
        <v>55</v>
      </c>
      <c r="D194" s="130">
        <v>30</v>
      </c>
      <c r="E194" s="123"/>
      <c r="F194" s="123"/>
    </row>
    <row r="195" spans="1:6" ht="15">
      <c r="A195" s="124"/>
      <c r="B195" s="132" t="s">
        <v>150</v>
      </c>
      <c r="C195" s="114"/>
      <c r="D195" s="114"/>
      <c r="E195" s="115"/>
      <c r="F195" s="115"/>
    </row>
    <row r="196" spans="1:6" ht="15">
      <c r="A196" s="108" t="s">
        <v>151</v>
      </c>
      <c r="B196" s="129" t="s">
        <v>90</v>
      </c>
      <c r="C196" s="110" t="s">
        <v>8</v>
      </c>
      <c r="D196" s="111">
        <v>30</v>
      </c>
      <c r="E196" s="123"/>
      <c r="F196" s="123"/>
    </row>
    <row r="197" spans="1:6" ht="15">
      <c r="A197" s="124"/>
      <c r="B197" s="132" t="s">
        <v>91</v>
      </c>
      <c r="C197" s="125"/>
      <c r="D197" s="126"/>
      <c r="E197" s="115"/>
      <c r="F197" s="115"/>
    </row>
    <row r="198" spans="1:6" ht="45">
      <c r="A198" s="108" t="s">
        <v>152</v>
      </c>
      <c r="B198" s="129" t="s">
        <v>125</v>
      </c>
      <c r="C198" s="110" t="s">
        <v>266</v>
      </c>
      <c r="D198" s="111">
        <v>5</v>
      </c>
      <c r="E198" s="123"/>
      <c r="F198" s="123"/>
    </row>
    <row r="199" spans="1:6" ht="15">
      <c r="A199" s="124"/>
      <c r="B199" s="132" t="s">
        <v>153</v>
      </c>
      <c r="C199" s="125"/>
      <c r="D199" s="126"/>
      <c r="E199" s="115"/>
      <c r="F199" s="115"/>
    </row>
    <row r="200" spans="1:6" ht="30">
      <c r="A200" s="108" t="s">
        <v>154</v>
      </c>
      <c r="B200" s="129" t="s">
        <v>99</v>
      </c>
      <c r="C200" s="110" t="s">
        <v>100</v>
      </c>
      <c r="D200" s="111">
        <v>1</v>
      </c>
      <c r="E200" s="123"/>
      <c r="F200" s="123"/>
    </row>
    <row r="201" spans="1:6" ht="15">
      <c r="A201" s="165"/>
      <c r="B201" s="132" t="s">
        <v>101</v>
      </c>
      <c r="C201" s="166"/>
      <c r="D201" s="166"/>
      <c r="E201" s="115"/>
      <c r="F201" s="115"/>
    </row>
    <row r="202" spans="1:6" ht="15">
      <c r="A202" s="104"/>
      <c r="B202" s="105"/>
      <c r="C202" s="106"/>
      <c r="D202" s="106"/>
      <c r="E202" s="107"/>
      <c r="F202" s="107"/>
    </row>
    <row r="203" spans="1:6" ht="15">
      <c r="A203" s="70" t="s">
        <v>0</v>
      </c>
      <c r="B203" s="127" t="str">
        <f>B178&amp;  " UKUPNO:"</f>
        <v>Zemljani radovi UKUPNO:</v>
      </c>
      <c r="C203" s="103"/>
      <c r="D203" s="73"/>
      <c r="E203" s="73"/>
      <c r="F203" s="73">
        <f>ROUND(SUM(F180:F200),2)</f>
        <v>0</v>
      </c>
    </row>
    <row r="204" spans="1:6" ht="15">
      <c r="A204" s="67"/>
      <c r="B204" s="68"/>
      <c r="C204" s="68"/>
      <c r="D204" s="68"/>
      <c r="E204" s="69"/>
      <c r="F204" s="69"/>
    </row>
    <row r="205" spans="1:6" ht="15">
      <c r="A205" s="70" t="s">
        <v>35</v>
      </c>
      <c r="B205" s="102" t="s">
        <v>127</v>
      </c>
      <c r="C205" s="103"/>
      <c r="D205" s="73"/>
      <c r="E205" s="73"/>
      <c r="F205" s="73"/>
    </row>
    <row r="206" spans="1:6" ht="15">
      <c r="A206" s="104"/>
      <c r="B206" s="105"/>
      <c r="C206" s="106"/>
      <c r="D206" s="106"/>
      <c r="E206" s="107"/>
      <c r="F206" s="107"/>
    </row>
    <row r="207" spans="1:6" ht="15">
      <c r="A207" s="161" t="s">
        <v>39</v>
      </c>
      <c r="B207" s="134" t="s">
        <v>128</v>
      </c>
      <c r="C207" s="162"/>
      <c r="D207" s="163"/>
      <c r="E207" s="14"/>
      <c r="F207" s="14"/>
    </row>
    <row r="208" spans="1:6" ht="75">
      <c r="A208" s="108" t="s">
        <v>40</v>
      </c>
      <c r="B208" s="139" t="s">
        <v>129</v>
      </c>
      <c r="C208" s="110" t="s">
        <v>266</v>
      </c>
      <c r="D208" s="111">
        <v>1.2</v>
      </c>
      <c r="E208" s="123"/>
      <c r="F208" s="123"/>
    </row>
    <row r="209" spans="1:6" ht="15">
      <c r="A209" s="112"/>
      <c r="B209" s="132" t="s">
        <v>130</v>
      </c>
      <c r="C209" s="114"/>
      <c r="D209" s="114"/>
      <c r="E209" s="115"/>
      <c r="F209" s="115"/>
    </row>
    <row r="210" spans="1:6" ht="15">
      <c r="A210" s="104"/>
      <c r="B210" s="105"/>
      <c r="C210" s="106"/>
      <c r="D210" s="106"/>
      <c r="E210" s="107"/>
      <c r="F210" s="107"/>
    </row>
    <row r="211" spans="1:6" ht="15">
      <c r="A211" s="70" t="s">
        <v>35</v>
      </c>
      <c r="B211" s="127" t="str">
        <f>B205&amp;  " UKUPNO:"</f>
        <v>Betonski radovi UKUPNO:</v>
      </c>
      <c r="C211" s="103"/>
      <c r="D211" s="73"/>
      <c r="E211" s="73"/>
      <c r="F211" s="73">
        <f>ROUND(SUM(F207:F209),2)</f>
        <v>0</v>
      </c>
    </row>
    <row r="212" spans="1:6" ht="15">
      <c r="A212" s="67"/>
      <c r="B212" s="68"/>
      <c r="C212" s="68"/>
      <c r="D212" s="68"/>
      <c r="E212" s="69"/>
      <c r="F212" s="69"/>
    </row>
    <row r="213" spans="1:6" ht="15">
      <c r="A213" s="167"/>
      <c r="B213" s="127" t="str">
        <f>"REKAPITULACIJA "</f>
        <v xml:space="preserve">REKAPITULACIJA </v>
      </c>
      <c r="C213" s="152"/>
      <c r="D213" s="153"/>
      <c r="E213" s="153"/>
      <c r="F213" s="153"/>
    </row>
    <row r="214" spans="1:6" ht="15">
      <c r="A214" s="154" t="s">
        <v>0</v>
      </c>
      <c r="B214" s="155" t="str">
        <f>B178</f>
        <v>Zemljani radovi</v>
      </c>
      <c r="C214" s="156"/>
      <c r="D214" s="157"/>
      <c r="E214" s="158"/>
      <c r="F214" s="158">
        <f>F203</f>
        <v>0</v>
      </c>
    </row>
    <row r="215" spans="1:6" ht="15">
      <c r="A215" s="154" t="s">
        <v>35</v>
      </c>
      <c r="B215" s="155" t="str">
        <f>B205</f>
        <v>Betonski radovi</v>
      </c>
      <c r="C215" s="156"/>
      <c r="D215" s="157"/>
      <c r="E215" s="158"/>
      <c r="F215" s="158">
        <f>F211</f>
        <v>0</v>
      </c>
    </row>
    <row r="216" spans="1:6" ht="30">
      <c r="A216" s="159" t="s">
        <v>272</v>
      </c>
      <c r="B216" s="127" t="str">
        <f>"A10 km 7+900 L/S, bankina                                                                          UKUPNO:"</f>
        <v>A10 km 7+900 L/S, bankina                                                                          UKUPNO:</v>
      </c>
      <c r="C216" s="103"/>
      <c r="D216" s="73"/>
      <c r="E216" s="73"/>
      <c r="F216" s="73">
        <f>SUM(F214:F215)</f>
        <v>0</v>
      </c>
    </row>
    <row r="217" spans="1:6" ht="15">
      <c r="A217" s="155"/>
      <c r="B217" s="168"/>
      <c r="C217" s="169"/>
      <c r="D217" s="158"/>
      <c r="E217" s="158"/>
      <c r="F217" s="158"/>
    </row>
    <row r="218" spans="1:6" ht="15">
      <c r="A218" s="194" t="s">
        <v>273</v>
      </c>
      <c r="B218" s="195" t="s">
        <v>294</v>
      </c>
      <c r="C218" s="199"/>
      <c r="D218" s="199"/>
      <c r="E218" s="200"/>
      <c r="F218" s="200"/>
    </row>
    <row r="219" spans="1:6" ht="15">
      <c r="A219" s="327"/>
      <c r="B219" s="328"/>
      <c r="C219" s="328"/>
      <c r="D219" s="328"/>
      <c r="E219" s="328"/>
      <c r="F219" s="329"/>
    </row>
    <row r="220" spans="1:6" ht="15">
      <c r="A220" s="70" t="s">
        <v>0</v>
      </c>
      <c r="B220" s="71" t="s">
        <v>47</v>
      </c>
      <c r="C220" s="72"/>
      <c r="D220" s="73"/>
      <c r="E220" s="73"/>
      <c r="F220" s="73"/>
    </row>
    <row r="221" spans="1:6" ht="15">
      <c r="A221" s="201"/>
      <c r="B221" s="202"/>
      <c r="C221" s="203"/>
      <c r="D221" s="203"/>
      <c r="E221" s="204"/>
      <c r="F221" s="204"/>
    </row>
    <row r="222" spans="1:6" ht="105">
      <c r="A222" s="205" t="s">
        <v>1</v>
      </c>
      <c r="B222" s="206" t="s">
        <v>155</v>
      </c>
      <c r="C222" s="76" t="s">
        <v>8</v>
      </c>
      <c r="D222" s="111">
        <v>22</v>
      </c>
      <c r="E222" s="20"/>
      <c r="F222" s="20"/>
    </row>
    <row r="223" spans="1:6" ht="15">
      <c r="A223" s="207"/>
      <c r="B223" s="208" t="s">
        <v>156</v>
      </c>
      <c r="C223" s="209"/>
      <c r="D223" s="126"/>
      <c r="E223" s="21"/>
      <c r="F223" s="21"/>
    </row>
    <row r="224" spans="1:6" ht="15">
      <c r="A224" s="201"/>
      <c r="B224" s="210"/>
      <c r="C224" s="203"/>
      <c r="D224" s="203"/>
      <c r="E224" s="204"/>
      <c r="F224" s="204"/>
    </row>
    <row r="225" spans="1:6" ht="15">
      <c r="A225" s="70" t="s">
        <v>0</v>
      </c>
      <c r="B225" s="127" t="str">
        <f>B220&amp;  " UKUPNO:"</f>
        <v>Pripremni radovi UKUPNO:</v>
      </c>
      <c r="C225" s="103"/>
      <c r="D225" s="73"/>
      <c r="E225" s="73"/>
      <c r="F225" s="73">
        <f>ROUND(SUM(F221:F224),2)</f>
        <v>0</v>
      </c>
    </row>
    <row r="226" spans="1:6" ht="15">
      <c r="A226" s="201"/>
      <c r="B226" s="210"/>
      <c r="C226" s="203"/>
      <c r="D226" s="203"/>
      <c r="E226" s="204"/>
      <c r="F226" s="204"/>
    </row>
    <row r="227" spans="1:6" ht="15">
      <c r="A227" s="70" t="s">
        <v>35</v>
      </c>
      <c r="B227" s="102" t="s">
        <v>36</v>
      </c>
      <c r="C227" s="103"/>
      <c r="D227" s="73"/>
      <c r="E227" s="73"/>
      <c r="F227" s="73"/>
    </row>
    <row r="228" spans="1:6" ht="15">
      <c r="A228" s="104"/>
      <c r="B228" s="105"/>
      <c r="C228" s="106"/>
      <c r="D228" s="106"/>
      <c r="E228" s="107"/>
      <c r="F228" s="107"/>
    </row>
    <row r="229" spans="1:6" ht="15">
      <c r="A229" s="108" t="s">
        <v>39</v>
      </c>
      <c r="B229" s="129" t="s">
        <v>157</v>
      </c>
      <c r="C229" s="110"/>
      <c r="D229" s="111"/>
      <c r="E229" s="118"/>
      <c r="F229" s="118"/>
    </row>
    <row r="230" spans="1:6" ht="15">
      <c r="A230" s="124"/>
      <c r="B230" s="132" t="s">
        <v>61</v>
      </c>
      <c r="C230" s="125"/>
      <c r="D230" s="126"/>
      <c r="E230" s="164"/>
      <c r="F230" s="164"/>
    </row>
    <row r="231" spans="1:6" ht="105">
      <c r="A231" s="108" t="s">
        <v>40</v>
      </c>
      <c r="B231" s="129" t="s">
        <v>158</v>
      </c>
      <c r="C231" s="110" t="s">
        <v>266</v>
      </c>
      <c r="D231" s="111">
        <v>5.5</v>
      </c>
      <c r="E231" s="123"/>
      <c r="F231" s="123"/>
    </row>
    <row r="232" spans="1:6" ht="15">
      <c r="A232" s="112"/>
      <c r="B232" s="132" t="s">
        <v>111</v>
      </c>
      <c r="C232" s="114"/>
      <c r="D232" s="114"/>
      <c r="E232" s="115"/>
      <c r="F232" s="115"/>
    </row>
    <row r="233" spans="1:6" ht="15">
      <c r="A233" s="108" t="s">
        <v>41</v>
      </c>
      <c r="B233" s="129" t="s">
        <v>159</v>
      </c>
      <c r="C233" s="110"/>
      <c r="D233" s="111"/>
      <c r="E233" s="118"/>
      <c r="F233" s="118"/>
    </row>
    <row r="234" spans="1:6" ht="15">
      <c r="A234" s="124"/>
      <c r="B234" s="132" t="s">
        <v>61</v>
      </c>
      <c r="C234" s="125"/>
      <c r="D234" s="126"/>
      <c r="E234" s="164"/>
      <c r="F234" s="164"/>
    </row>
    <row r="235" spans="1:6" ht="105">
      <c r="A235" s="108" t="s">
        <v>42</v>
      </c>
      <c r="B235" s="129" t="s">
        <v>160</v>
      </c>
      <c r="C235" s="110" t="s">
        <v>266</v>
      </c>
      <c r="D235" s="111">
        <v>5.5</v>
      </c>
      <c r="E235" s="123"/>
      <c r="F235" s="123"/>
    </row>
    <row r="236" spans="1:6" ht="15">
      <c r="A236" s="112"/>
      <c r="B236" s="132" t="s">
        <v>111</v>
      </c>
      <c r="C236" s="114"/>
      <c r="D236" s="114"/>
      <c r="E236" s="115"/>
      <c r="F236" s="115"/>
    </row>
    <row r="237" spans="1:6" ht="15">
      <c r="A237" s="108" t="s">
        <v>67</v>
      </c>
      <c r="B237" s="129" t="s">
        <v>161</v>
      </c>
      <c r="C237" s="130"/>
      <c r="D237" s="130"/>
      <c r="E237" s="123"/>
      <c r="F237" s="123"/>
    </row>
    <row r="238" spans="1:6" ht="15">
      <c r="A238" s="211"/>
      <c r="B238" s="79" t="s">
        <v>114</v>
      </c>
      <c r="C238" s="79"/>
      <c r="D238" s="79"/>
      <c r="E238" s="115"/>
      <c r="F238" s="115"/>
    </row>
    <row r="239" spans="1:6" ht="15">
      <c r="A239" s="108" t="s">
        <v>69</v>
      </c>
      <c r="B239" s="129" t="s">
        <v>70</v>
      </c>
      <c r="C239" s="110" t="s">
        <v>8</v>
      </c>
      <c r="D239" s="111">
        <v>41</v>
      </c>
      <c r="E239" s="123"/>
      <c r="F239" s="123"/>
    </row>
    <row r="240" spans="1:6" ht="15">
      <c r="A240" s="124"/>
      <c r="B240" s="132" t="s">
        <v>71</v>
      </c>
      <c r="C240" s="125"/>
      <c r="D240" s="126"/>
      <c r="E240" s="115"/>
      <c r="F240" s="115"/>
    </row>
    <row r="241" spans="1:6" ht="17.25">
      <c r="A241" s="108" t="s">
        <v>72</v>
      </c>
      <c r="B241" s="129" t="s">
        <v>73</v>
      </c>
      <c r="C241" s="110" t="s">
        <v>266</v>
      </c>
      <c r="D241" s="111">
        <v>1.4</v>
      </c>
      <c r="E241" s="123"/>
      <c r="F241" s="123"/>
    </row>
    <row r="242" spans="1:6" ht="15">
      <c r="A242" s="124"/>
      <c r="B242" s="132" t="s">
        <v>74</v>
      </c>
      <c r="C242" s="125"/>
      <c r="D242" s="126"/>
      <c r="E242" s="115"/>
      <c r="F242" s="115"/>
    </row>
    <row r="243" spans="1:6" ht="15">
      <c r="A243" s="108" t="s">
        <v>75</v>
      </c>
      <c r="B243" s="129" t="s">
        <v>118</v>
      </c>
      <c r="C243" s="110" t="s">
        <v>8</v>
      </c>
      <c r="D243" s="111">
        <v>41</v>
      </c>
      <c r="E243" s="123"/>
      <c r="F243" s="123"/>
    </row>
    <row r="244" spans="1:6" ht="15">
      <c r="A244" s="124"/>
      <c r="B244" s="132" t="s">
        <v>119</v>
      </c>
      <c r="C244" s="125"/>
      <c r="D244" s="126"/>
      <c r="E244" s="115"/>
      <c r="F244" s="115"/>
    </row>
    <row r="245" spans="1:6" ht="30">
      <c r="A245" s="108" t="s">
        <v>78</v>
      </c>
      <c r="B245" s="129" t="s">
        <v>82</v>
      </c>
      <c r="C245" s="110" t="s">
        <v>266</v>
      </c>
      <c r="D245" s="111">
        <v>1.4</v>
      </c>
      <c r="E245" s="123"/>
      <c r="F245" s="123"/>
    </row>
    <row r="246" spans="1:6" ht="15">
      <c r="A246" s="124"/>
      <c r="B246" s="132" t="s">
        <v>74</v>
      </c>
      <c r="C246" s="125"/>
      <c r="D246" s="126"/>
      <c r="E246" s="115"/>
      <c r="F246" s="115"/>
    </row>
    <row r="247" spans="1:6" ht="15">
      <c r="A247" s="108" t="s">
        <v>81</v>
      </c>
      <c r="B247" s="129" t="s">
        <v>84</v>
      </c>
      <c r="C247" s="130" t="s">
        <v>55</v>
      </c>
      <c r="D247" s="130">
        <v>41</v>
      </c>
      <c r="E247" s="123"/>
      <c r="F247" s="123"/>
    </row>
    <row r="248" spans="1:6" ht="15">
      <c r="A248" s="124"/>
      <c r="B248" s="132" t="s">
        <v>150</v>
      </c>
      <c r="C248" s="114"/>
      <c r="D248" s="114"/>
      <c r="E248" s="115"/>
      <c r="F248" s="115"/>
    </row>
    <row r="249" spans="1:6" ht="15">
      <c r="A249" s="108" t="s">
        <v>83</v>
      </c>
      <c r="B249" s="129" t="s">
        <v>90</v>
      </c>
      <c r="C249" s="110" t="s">
        <v>8</v>
      </c>
      <c r="D249" s="111">
        <v>41</v>
      </c>
      <c r="E249" s="123"/>
      <c r="F249" s="123"/>
    </row>
    <row r="250" spans="1:6" ht="15">
      <c r="A250" s="124"/>
      <c r="B250" s="132" t="s">
        <v>91</v>
      </c>
      <c r="C250" s="125"/>
      <c r="D250" s="126"/>
      <c r="E250" s="115"/>
      <c r="F250" s="115"/>
    </row>
    <row r="251" spans="1:6" ht="45">
      <c r="A251" s="108" t="s">
        <v>86</v>
      </c>
      <c r="B251" s="129" t="s">
        <v>162</v>
      </c>
      <c r="C251" s="110" t="s">
        <v>266</v>
      </c>
      <c r="D251" s="111">
        <v>7.5</v>
      </c>
      <c r="E251" s="123"/>
      <c r="F251" s="123"/>
    </row>
    <row r="252" spans="1:6" ht="15">
      <c r="A252" s="124"/>
      <c r="B252" s="132" t="s">
        <v>153</v>
      </c>
      <c r="C252" s="125"/>
      <c r="D252" s="126"/>
      <c r="E252" s="115"/>
      <c r="F252" s="115"/>
    </row>
    <row r="253" spans="1:6" ht="30">
      <c r="A253" s="108" t="s">
        <v>89</v>
      </c>
      <c r="B253" s="129" t="s">
        <v>99</v>
      </c>
      <c r="C253" s="110" t="s">
        <v>100</v>
      </c>
      <c r="D253" s="111">
        <v>2</v>
      </c>
      <c r="E253" s="123"/>
      <c r="F253" s="123"/>
    </row>
    <row r="254" spans="1:6" ht="15">
      <c r="A254" s="165"/>
      <c r="B254" s="132" t="s">
        <v>101</v>
      </c>
      <c r="C254" s="166"/>
      <c r="D254" s="166"/>
      <c r="E254" s="115"/>
      <c r="F254" s="115"/>
    </row>
    <row r="255" spans="1:6" ht="15">
      <c r="A255" s="104"/>
      <c r="B255" s="105"/>
      <c r="C255" s="106"/>
      <c r="D255" s="106"/>
      <c r="E255" s="107"/>
      <c r="F255" s="107"/>
    </row>
    <row r="256" spans="1:6" ht="15">
      <c r="A256" s="70" t="s">
        <v>35</v>
      </c>
      <c r="B256" s="127" t="str">
        <f>B227&amp;  " UKUPNO:"</f>
        <v>Zemljani radovi UKUPNO:</v>
      </c>
      <c r="C256" s="103"/>
      <c r="D256" s="73"/>
      <c r="E256" s="73"/>
      <c r="F256" s="73">
        <f>ROUND(SUM(F229:F253),2)</f>
        <v>0</v>
      </c>
    </row>
    <row r="257" spans="1:6" ht="15">
      <c r="A257" s="67"/>
      <c r="B257" s="68"/>
      <c r="C257" s="68"/>
      <c r="D257" s="68"/>
      <c r="E257" s="69"/>
      <c r="F257" s="69"/>
    </row>
    <row r="258" spans="1:6" ht="15">
      <c r="A258" s="167"/>
      <c r="B258" s="127" t="str">
        <f>"REKAPITULACIJA "</f>
        <v xml:space="preserve">REKAPITULACIJA </v>
      </c>
      <c r="C258" s="152"/>
      <c r="D258" s="153"/>
      <c r="E258" s="153"/>
      <c r="F258" s="153"/>
    </row>
    <row r="259" spans="1:6" ht="15">
      <c r="A259" s="154" t="s">
        <v>0</v>
      </c>
      <c r="B259" s="155" t="s">
        <v>47</v>
      </c>
      <c r="C259" s="156"/>
      <c r="D259" s="157"/>
      <c r="E259" s="158"/>
      <c r="F259" s="158">
        <f>$F$38</f>
        <v>0</v>
      </c>
    </row>
    <row r="260" spans="1:6" ht="15">
      <c r="A260" s="154" t="s">
        <v>35</v>
      </c>
      <c r="B260" s="155" t="s">
        <v>36</v>
      </c>
      <c r="C260" s="156"/>
      <c r="D260" s="157"/>
      <c r="E260" s="158"/>
      <c r="F260" s="158">
        <f>$F$38</f>
        <v>0</v>
      </c>
    </row>
    <row r="261" spans="1:6" ht="30">
      <c r="A261" s="159" t="s">
        <v>273</v>
      </c>
      <c r="B261" s="127" t="str">
        <f>"A1 km 475+100 L/S, bankina                                                                        UKUPNO:"</f>
        <v>A1 km 475+100 L/S, bankina                                                                        UKUPNO:</v>
      </c>
      <c r="C261" s="103"/>
      <c r="D261" s="73"/>
      <c r="E261" s="73"/>
      <c r="F261" s="73">
        <f>SUM(F259:F259)</f>
        <v>0</v>
      </c>
    </row>
    <row r="262" spans="1:6" ht="15">
      <c r="A262" s="150"/>
      <c r="B262" s="150"/>
      <c r="C262" s="150"/>
      <c r="D262" s="150"/>
      <c r="E262" s="160"/>
      <c r="F262" s="160"/>
    </row>
    <row r="263" spans="1:6" ht="15">
      <c r="A263" s="194" t="s">
        <v>274</v>
      </c>
      <c r="B263" s="195" t="s">
        <v>295</v>
      </c>
      <c r="C263" s="194"/>
      <c r="D263" s="194"/>
      <c r="E263" s="196"/>
      <c r="F263" s="196"/>
    </row>
    <row r="264" spans="1:6" ht="15">
      <c r="A264" s="327"/>
      <c r="B264" s="328"/>
      <c r="C264" s="328"/>
      <c r="D264" s="328"/>
      <c r="E264" s="328"/>
      <c r="F264" s="329"/>
    </row>
    <row r="265" spans="1:6" ht="15">
      <c r="A265" s="70" t="s">
        <v>0</v>
      </c>
      <c r="B265" s="102" t="s">
        <v>36</v>
      </c>
      <c r="C265" s="103"/>
      <c r="D265" s="73"/>
      <c r="E265" s="73"/>
      <c r="F265" s="73"/>
    </row>
    <row r="266" spans="1:6" ht="15">
      <c r="A266" s="128" t="s">
        <v>1</v>
      </c>
      <c r="B266" s="212" t="s">
        <v>163</v>
      </c>
      <c r="C266" s="130"/>
      <c r="D266" s="130"/>
      <c r="E266" s="123"/>
      <c r="F266" s="123"/>
    </row>
    <row r="267" spans="1:6" ht="60">
      <c r="A267" s="213"/>
      <c r="B267" s="175" t="s">
        <v>164</v>
      </c>
      <c r="C267" s="176" t="s">
        <v>266</v>
      </c>
      <c r="D267" s="177">
        <v>2</v>
      </c>
      <c r="E267" s="214"/>
      <c r="F267" s="214"/>
    </row>
    <row r="268" spans="1:6" ht="15">
      <c r="A268" s="215"/>
      <c r="B268" s="132" t="s">
        <v>165</v>
      </c>
      <c r="C268" s="125"/>
      <c r="D268" s="126"/>
      <c r="E268" s="216"/>
      <c r="F268" s="216"/>
    </row>
    <row r="269" spans="1:6" ht="15">
      <c r="A269" s="108" t="s">
        <v>108</v>
      </c>
      <c r="B269" s="129" t="s">
        <v>64</v>
      </c>
      <c r="C269" s="110"/>
      <c r="D269" s="111"/>
      <c r="E269" s="118"/>
      <c r="F269" s="118"/>
    </row>
    <row r="270" spans="1:6" ht="15">
      <c r="A270" s="124"/>
      <c r="B270" s="132" t="s">
        <v>61</v>
      </c>
      <c r="C270" s="125"/>
      <c r="D270" s="126"/>
      <c r="E270" s="164"/>
      <c r="F270" s="164"/>
    </row>
    <row r="271" spans="1:6" ht="105">
      <c r="A271" s="108" t="s">
        <v>109</v>
      </c>
      <c r="B271" s="129" t="s">
        <v>166</v>
      </c>
      <c r="C271" s="110" t="s">
        <v>266</v>
      </c>
      <c r="D271" s="111">
        <v>20</v>
      </c>
      <c r="E271" s="123"/>
      <c r="F271" s="123"/>
    </row>
    <row r="272" spans="1:6" ht="15">
      <c r="A272" s="112"/>
      <c r="B272" s="132" t="s">
        <v>111</v>
      </c>
      <c r="C272" s="114"/>
      <c r="D272" s="114"/>
      <c r="E272" s="115"/>
      <c r="F272" s="115"/>
    </row>
    <row r="273" spans="1:6" ht="15">
      <c r="A273" s="128" t="s">
        <v>112</v>
      </c>
      <c r="B273" s="129" t="s">
        <v>167</v>
      </c>
      <c r="C273" s="130"/>
      <c r="D273" s="130"/>
      <c r="E273" s="123"/>
      <c r="F273" s="123"/>
    </row>
    <row r="274" spans="1:6" ht="15">
      <c r="A274" s="78"/>
      <c r="B274" s="79" t="s">
        <v>114</v>
      </c>
      <c r="C274" s="79"/>
      <c r="D274" s="79"/>
      <c r="E274" s="115"/>
      <c r="F274" s="115"/>
    </row>
    <row r="275" spans="1:6" ht="15">
      <c r="A275" s="128" t="s">
        <v>115</v>
      </c>
      <c r="B275" s="129" t="s">
        <v>70</v>
      </c>
      <c r="C275" s="110" t="s">
        <v>8</v>
      </c>
      <c r="D275" s="111">
        <v>10</v>
      </c>
      <c r="E275" s="123"/>
      <c r="F275" s="123"/>
    </row>
    <row r="276" spans="1:6" ht="15">
      <c r="A276" s="131"/>
      <c r="B276" s="132" t="s">
        <v>71</v>
      </c>
      <c r="C276" s="125"/>
      <c r="D276" s="126"/>
      <c r="E276" s="115"/>
      <c r="F276" s="115"/>
    </row>
    <row r="277" spans="1:6" ht="17.25">
      <c r="A277" s="128" t="s">
        <v>116</v>
      </c>
      <c r="B277" s="129" t="s">
        <v>73</v>
      </c>
      <c r="C277" s="110" t="s">
        <v>266</v>
      </c>
      <c r="D277" s="111">
        <v>0.75</v>
      </c>
      <c r="E277" s="123"/>
      <c r="F277" s="123"/>
    </row>
    <row r="278" spans="1:6" ht="15">
      <c r="A278" s="131"/>
      <c r="B278" s="132" t="s">
        <v>74</v>
      </c>
      <c r="C278" s="125"/>
      <c r="D278" s="126"/>
      <c r="E278" s="115"/>
      <c r="F278" s="115"/>
    </row>
    <row r="279" spans="1:6" ht="30">
      <c r="A279" s="108" t="s">
        <v>117</v>
      </c>
      <c r="B279" s="217" t="s">
        <v>168</v>
      </c>
      <c r="C279" s="110" t="s">
        <v>8</v>
      </c>
      <c r="D279" s="111">
        <v>10</v>
      </c>
      <c r="E279" s="123"/>
      <c r="F279" s="123"/>
    </row>
    <row r="280" spans="1:6" ht="15">
      <c r="A280" s="124"/>
      <c r="B280" s="218" t="s">
        <v>119</v>
      </c>
      <c r="C280" s="125"/>
      <c r="D280" s="126"/>
      <c r="E280" s="115"/>
      <c r="F280" s="115"/>
    </row>
    <row r="281" spans="1:6" ht="15">
      <c r="A281" s="128" t="s">
        <v>120</v>
      </c>
      <c r="B281" s="129" t="s">
        <v>169</v>
      </c>
      <c r="C281" s="110" t="s">
        <v>8</v>
      </c>
      <c r="D281" s="111">
        <v>10</v>
      </c>
      <c r="E281" s="123"/>
      <c r="F281" s="123"/>
    </row>
    <row r="282" spans="1:6" ht="15">
      <c r="A282" s="131"/>
      <c r="B282" s="132" t="s">
        <v>119</v>
      </c>
      <c r="C282" s="125"/>
      <c r="D282" s="126"/>
      <c r="E282" s="115"/>
      <c r="F282" s="115"/>
    </row>
    <row r="283" spans="1:6" ht="30">
      <c r="A283" s="128" t="s">
        <v>121</v>
      </c>
      <c r="B283" s="129" t="s">
        <v>82</v>
      </c>
      <c r="C283" s="110" t="s">
        <v>266</v>
      </c>
      <c r="D283" s="111">
        <v>0.75</v>
      </c>
      <c r="E283" s="123"/>
      <c r="F283" s="123"/>
    </row>
    <row r="284" spans="1:6" ht="15">
      <c r="A284" s="131"/>
      <c r="B284" s="132" t="s">
        <v>74</v>
      </c>
      <c r="C284" s="125"/>
      <c r="D284" s="126"/>
      <c r="E284" s="115"/>
      <c r="F284" s="115"/>
    </row>
    <row r="285" spans="1:6" ht="15">
      <c r="A285" s="128" t="s">
        <v>123</v>
      </c>
      <c r="B285" s="129" t="s">
        <v>170</v>
      </c>
      <c r="C285" s="110" t="s">
        <v>8</v>
      </c>
      <c r="D285" s="111">
        <v>10</v>
      </c>
      <c r="E285" s="123"/>
      <c r="F285" s="123"/>
    </row>
    <row r="286" spans="1:6" ht="15">
      <c r="A286" s="131"/>
      <c r="B286" s="132" t="s">
        <v>171</v>
      </c>
      <c r="C286" s="125"/>
      <c r="D286" s="126"/>
      <c r="E286" s="115"/>
      <c r="F286" s="115"/>
    </row>
    <row r="287" spans="1:6" ht="15">
      <c r="A287" s="128" t="s">
        <v>124</v>
      </c>
      <c r="B287" s="129" t="s">
        <v>84</v>
      </c>
      <c r="C287" s="130" t="s">
        <v>55</v>
      </c>
      <c r="D287" s="130">
        <v>20</v>
      </c>
      <c r="E287" s="123"/>
      <c r="F287" s="123"/>
    </row>
    <row r="288" spans="1:6" ht="15">
      <c r="A288" s="131"/>
      <c r="B288" s="132" t="s">
        <v>172</v>
      </c>
      <c r="C288" s="114"/>
      <c r="D288" s="114"/>
      <c r="E288" s="115"/>
      <c r="F288" s="115"/>
    </row>
    <row r="289" spans="1:6" ht="15">
      <c r="A289" s="128" t="s">
        <v>126</v>
      </c>
      <c r="B289" s="129" t="s">
        <v>90</v>
      </c>
      <c r="C289" s="110" t="s">
        <v>8</v>
      </c>
      <c r="D289" s="111">
        <v>20</v>
      </c>
      <c r="E289" s="123"/>
      <c r="F289" s="123"/>
    </row>
    <row r="290" spans="1:6" ht="15">
      <c r="A290" s="131"/>
      <c r="B290" s="132" t="s">
        <v>91</v>
      </c>
      <c r="C290" s="125"/>
      <c r="D290" s="126"/>
      <c r="E290" s="115"/>
      <c r="F290" s="115"/>
    </row>
    <row r="291" spans="1:6" ht="45">
      <c r="A291" s="108" t="s">
        <v>173</v>
      </c>
      <c r="B291" s="129" t="s">
        <v>125</v>
      </c>
      <c r="C291" s="110" t="s">
        <v>266</v>
      </c>
      <c r="D291" s="111">
        <v>2.5</v>
      </c>
      <c r="E291" s="123"/>
      <c r="F291" s="123"/>
    </row>
    <row r="292" spans="1:6" ht="15">
      <c r="A292" s="124"/>
      <c r="B292" s="132" t="s">
        <v>94</v>
      </c>
      <c r="C292" s="125"/>
      <c r="D292" s="126"/>
      <c r="E292" s="115"/>
      <c r="F292" s="115"/>
    </row>
    <row r="293" spans="1:6" ht="30">
      <c r="A293" s="74" t="s">
        <v>174</v>
      </c>
      <c r="B293" s="129" t="s">
        <v>99</v>
      </c>
      <c r="C293" s="110" t="s">
        <v>100</v>
      </c>
      <c r="D293" s="111">
        <v>1</v>
      </c>
      <c r="E293" s="123"/>
      <c r="F293" s="123"/>
    </row>
    <row r="294" spans="1:6" ht="15">
      <c r="A294" s="165"/>
      <c r="B294" s="132" t="s">
        <v>101</v>
      </c>
      <c r="C294" s="166"/>
      <c r="D294" s="166"/>
      <c r="E294" s="115"/>
      <c r="F294" s="115"/>
    </row>
    <row r="295" spans="1:6" ht="15">
      <c r="A295" s="128" t="s">
        <v>175</v>
      </c>
      <c r="B295" s="129" t="s">
        <v>176</v>
      </c>
      <c r="C295" s="130"/>
      <c r="D295" s="130"/>
      <c r="E295" s="123"/>
      <c r="F295" s="123"/>
    </row>
    <row r="296" spans="1:6" ht="15">
      <c r="A296" s="78"/>
      <c r="B296" s="79" t="s">
        <v>114</v>
      </c>
      <c r="C296" s="79"/>
      <c r="D296" s="79"/>
      <c r="E296" s="115"/>
      <c r="F296" s="115"/>
    </row>
    <row r="297" spans="1:6" ht="15">
      <c r="A297" s="128" t="s">
        <v>177</v>
      </c>
      <c r="B297" s="129" t="s">
        <v>70</v>
      </c>
      <c r="C297" s="110" t="s">
        <v>8</v>
      </c>
      <c r="D297" s="111">
        <v>30</v>
      </c>
      <c r="E297" s="123"/>
      <c r="F297" s="123"/>
    </row>
    <row r="298" spans="1:6" ht="15">
      <c r="A298" s="131"/>
      <c r="B298" s="132" t="s">
        <v>71</v>
      </c>
      <c r="C298" s="125"/>
      <c r="D298" s="126"/>
      <c r="E298" s="115"/>
      <c r="F298" s="115"/>
    </row>
    <row r="299" spans="1:6" ht="17.25">
      <c r="A299" s="128" t="s">
        <v>178</v>
      </c>
      <c r="B299" s="129" t="s">
        <v>73</v>
      </c>
      <c r="C299" s="110" t="s">
        <v>266</v>
      </c>
      <c r="D299" s="111">
        <v>2</v>
      </c>
      <c r="E299" s="123"/>
      <c r="F299" s="123"/>
    </row>
    <row r="300" spans="1:6" ht="15">
      <c r="A300" s="131"/>
      <c r="B300" s="132" t="s">
        <v>74</v>
      </c>
      <c r="C300" s="125"/>
      <c r="D300" s="126"/>
      <c r="E300" s="115"/>
      <c r="F300" s="115"/>
    </row>
    <row r="301" spans="1:6" ht="30">
      <c r="A301" s="108" t="s">
        <v>179</v>
      </c>
      <c r="B301" s="129" t="s">
        <v>180</v>
      </c>
      <c r="C301" s="110" t="s">
        <v>8</v>
      </c>
      <c r="D301" s="111">
        <v>30</v>
      </c>
      <c r="E301" s="123"/>
      <c r="F301" s="123"/>
    </row>
    <row r="302" spans="1:6" ht="15">
      <c r="A302" s="124"/>
      <c r="B302" s="132" t="s">
        <v>119</v>
      </c>
      <c r="C302" s="125"/>
      <c r="D302" s="126"/>
      <c r="E302" s="115"/>
      <c r="F302" s="115"/>
    </row>
    <row r="303" spans="1:6" ht="30">
      <c r="A303" s="108" t="s">
        <v>181</v>
      </c>
      <c r="B303" s="129" t="s">
        <v>182</v>
      </c>
      <c r="C303" s="110" t="s">
        <v>8</v>
      </c>
      <c r="D303" s="111">
        <v>30</v>
      </c>
      <c r="E303" s="123"/>
      <c r="F303" s="123"/>
    </row>
    <row r="304" spans="1:6" ht="15">
      <c r="A304" s="124"/>
      <c r="B304" s="132" t="s">
        <v>119</v>
      </c>
      <c r="C304" s="125"/>
      <c r="D304" s="126"/>
      <c r="E304" s="115"/>
      <c r="F304" s="115"/>
    </row>
    <row r="305" spans="1:6" ht="15">
      <c r="A305" s="128" t="s">
        <v>183</v>
      </c>
      <c r="B305" s="129" t="s">
        <v>184</v>
      </c>
      <c r="C305" s="110" t="s">
        <v>8</v>
      </c>
      <c r="D305" s="111">
        <v>30</v>
      </c>
      <c r="E305" s="123"/>
      <c r="F305" s="123"/>
    </row>
    <row r="306" spans="1:6" ht="15">
      <c r="A306" s="131"/>
      <c r="B306" s="132" t="s">
        <v>119</v>
      </c>
      <c r="C306" s="125"/>
      <c r="D306" s="126"/>
      <c r="E306" s="115"/>
      <c r="F306" s="115"/>
    </row>
    <row r="307" spans="1:6" ht="30">
      <c r="A307" s="128" t="s">
        <v>185</v>
      </c>
      <c r="B307" s="129" t="s">
        <v>82</v>
      </c>
      <c r="C307" s="110" t="s">
        <v>266</v>
      </c>
      <c r="D307" s="111">
        <v>2</v>
      </c>
      <c r="E307" s="123"/>
      <c r="F307" s="123"/>
    </row>
    <row r="308" spans="1:6" ht="15">
      <c r="A308" s="131"/>
      <c r="B308" s="132" t="s">
        <v>74</v>
      </c>
      <c r="C308" s="125"/>
      <c r="D308" s="126"/>
      <c r="E308" s="115"/>
      <c r="F308" s="115"/>
    </row>
    <row r="309" spans="1:6" ht="15">
      <c r="A309" s="128" t="s">
        <v>186</v>
      </c>
      <c r="B309" s="129" t="s">
        <v>170</v>
      </c>
      <c r="C309" s="110" t="s">
        <v>8</v>
      </c>
      <c r="D309" s="111">
        <v>30</v>
      </c>
      <c r="E309" s="123"/>
      <c r="F309" s="123"/>
    </row>
    <row r="310" spans="1:6" ht="15">
      <c r="A310" s="131"/>
      <c r="B310" s="132" t="s">
        <v>171</v>
      </c>
      <c r="C310" s="125"/>
      <c r="D310" s="126"/>
      <c r="E310" s="115"/>
      <c r="F310" s="115"/>
    </row>
    <row r="311" spans="1:6" ht="15">
      <c r="A311" s="128" t="s">
        <v>187</v>
      </c>
      <c r="B311" s="129" t="s">
        <v>84</v>
      </c>
      <c r="C311" s="130" t="s">
        <v>55</v>
      </c>
      <c r="D311" s="130">
        <v>90</v>
      </c>
      <c r="E311" s="123"/>
      <c r="F311" s="123"/>
    </row>
    <row r="312" spans="1:6" ht="15">
      <c r="A312" s="131"/>
      <c r="B312" s="132" t="s">
        <v>172</v>
      </c>
      <c r="C312" s="114"/>
      <c r="D312" s="114"/>
      <c r="E312" s="115"/>
      <c r="F312" s="115"/>
    </row>
    <row r="313" spans="1:6" ht="15">
      <c r="A313" s="128" t="s">
        <v>188</v>
      </c>
      <c r="B313" s="129" t="s">
        <v>90</v>
      </c>
      <c r="C313" s="110" t="s">
        <v>8</v>
      </c>
      <c r="D313" s="111">
        <v>90</v>
      </c>
      <c r="E313" s="123"/>
      <c r="F313" s="123"/>
    </row>
    <row r="314" spans="1:6" ht="15">
      <c r="A314" s="131"/>
      <c r="B314" s="132" t="s">
        <v>91</v>
      </c>
      <c r="C314" s="125"/>
      <c r="D314" s="126"/>
      <c r="E314" s="115"/>
      <c r="F314" s="115"/>
    </row>
    <row r="315" spans="1:6" ht="45">
      <c r="A315" s="108" t="s">
        <v>189</v>
      </c>
      <c r="B315" s="129" t="s">
        <v>125</v>
      </c>
      <c r="C315" s="110" t="s">
        <v>266</v>
      </c>
      <c r="D315" s="111">
        <v>9.1</v>
      </c>
      <c r="E315" s="123"/>
      <c r="F315" s="123"/>
    </row>
    <row r="316" spans="1:6" ht="15">
      <c r="A316" s="124"/>
      <c r="B316" s="132" t="s">
        <v>94</v>
      </c>
      <c r="C316" s="125"/>
      <c r="D316" s="126"/>
      <c r="E316" s="115"/>
      <c r="F316" s="115"/>
    </row>
    <row r="317" spans="1:6" ht="30">
      <c r="A317" s="128" t="s">
        <v>190</v>
      </c>
      <c r="B317" s="129" t="s">
        <v>99</v>
      </c>
      <c r="C317" s="110" t="s">
        <v>100</v>
      </c>
      <c r="D317" s="111">
        <v>1</v>
      </c>
      <c r="E317" s="123"/>
      <c r="F317" s="123"/>
    </row>
    <row r="318" spans="1:6" ht="15">
      <c r="A318" s="165"/>
      <c r="B318" s="132" t="s">
        <v>101</v>
      </c>
      <c r="C318" s="166"/>
      <c r="D318" s="166"/>
      <c r="E318" s="115"/>
      <c r="F318" s="115"/>
    </row>
    <row r="319" spans="1:6" ht="15">
      <c r="A319" s="219"/>
      <c r="B319" s="134"/>
      <c r="C319" s="220"/>
      <c r="D319" s="220"/>
      <c r="E319" s="107"/>
      <c r="F319" s="107"/>
    </row>
    <row r="320" spans="1:6" ht="15">
      <c r="A320" s="70" t="s">
        <v>0</v>
      </c>
      <c r="B320" s="127" t="str">
        <f>B265&amp;  " UKUPNO:"</f>
        <v>Zemljani radovi UKUPNO:</v>
      </c>
      <c r="C320" s="103"/>
      <c r="D320" s="73"/>
      <c r="E320" s="73"/>
      <c r="F320" s="73">
        <f>ROUND(SUM(F269:F293),2)</f>
        <v>0</v>
      </c>
    </row>
    <row r="321" spans="1:6" ht="15">
      <c r="A321" s="67"/>
      <c r="B321" s="68"/>
      <c r="C321" s="68"/>
      <c r="D321" s="68"/>
      <c r="E321" s="69"/>
      <c r="F321" s="69"/>
    </row>
    <row r="322" spans="1:6" ht="15">
      <c r="A322" s="70" t="s">
        <v>35</v>
      </c>
      <c r="B322" s="102" t="s">
        <v>127</v>
      </c>
      <c r="C322" s="103"/>
      <c r="D322" s="73"/>
      <c r="E322" s="73"/>
      <c r="F322" s="73"/>
    </row>
    <row r="323" spans="1:6" ht="15">
      <c r="A323" s="104"/>
      <c r="B323" s="105"/>
      <c r="C323" s="106"/>
      <c r="D323" s="106"/>
      <c r="E323" s="107"/>
      <c r="F323" s="107"/>
    </row>
    <row r="324" spans="1:6" ht="15">
      <c r="A324" s="161" t="s">
        <v>39</v>
      </c>
      <c r="B324" s="134" t="s">
        <v>128</v>
      </c>
      <c r="C324" s="162"/>
      <c r="D324" s="163"/>
      <c r="E324" s="14"/>
      <c r="F324" s="14" t="str">
        <f>IF(N(E324),ROUND(E324*D324,2),"")</f>
        <v/>
      </c>
    </row>
    <row r="325" spans="1:6" ht="75">
      <c r="A325" s="108" t="s">
        <v>40</v>
      </c>
      <c r="B325" s="139" t="s">
        <v>191</v>
      </c>
      <c r="C325" s="110" t="s">
        <v>266</v>
      </c>
      <c r="D325" s="111">
        <v>4</v>
      </c>
      <c r="E325" s="123"/>
      <c r="F325" s="123"/>
    </row>
    <row r="326" spans="1:6" ht="15">
      <c r="A326" s="112"/>
      <c r="B326" s="132" t="s">
        <v>130</v>
      </c>
      <c r="C326" s="114"/>
      <c r="D326" s="114"/>
      <c r="E326" s="115"/>
      <c r="F326" s="115"/>
    </row>
    <row r="327" spans="1:6" ht="15">
      <c r="A327" s="104"/>
      <c r="B327" s="105"/>
      <c r="C327" s="106"/>
      <c r="D327" s="106"/>
      <c r="E327" s="107"/>
      <c r="F327" s="107"/>
    </row>
    <row r="328" spans="1:6" ht="15">
      <c r="A328" s="70" t="s">
        <v>35</v>
      </c>
      <c r="B328" s="127" t="str">
        <f>B322&amp;  " UKUPNO:"</f>
        <v>Betonski radovi UKUPNO:</v>
      </c>
      <c r="C328" s="103"/>
      <c r="D328" s="73"/>
      <c r="E328" s="73"/>
      <c r="F328" s="73">
        <f>ROUND(SUM(F324:F326),2)</f>
        <v>0</v>
      </c>
    </row>
    <row r="329" spans="1:6" ht="15">
      <c r="A329" s="67"/>
      <c r="B329" s="68"/>
      <c r="C329" s="68"/>
      <c r="D329" s="68"/>
      <c r="E329" s="69"/>
      <c r="F329" s="69"/>
    </row>
    <row r="330" spans="1:6" ht="15">
      <c r="A330" s="167"/>
      <c r="B330" s="127" t="str">
        <f>"REKAPITULACIJA "</f>
        <v xml:space="preserve">REKAPITULACIJA </v>
      </c>
      <c r="C330" s="152"/>
      <c r="D330" s="153"/>
      <c r="E330" s="153"/>
      <c r="F330" s="153"/>
    </row>
    <row r="331" spans="1:6" ht="15">
      <c r="A331" s="154" t="s">
        <v>0</v>
      </c>
      <c r="B331" s="155" t="str">
        <f>B265</f>
        <v>Zemljani radovi</v>
      </c>
      <c r="C331" s="156"/>
      <c r="D331" s="157"/>
      <c r="E331" s="158"/>
      <c r="F331" s="158">
        <f>$F$57</f>
        <v>0</v>
      </c>
    </row>
    <row r="332" spans="1:6" ht="15">
      <c r="A332" s="154" t="s">
        <v>35</v>
      </c>
      <c r="B332" s="155" t="str">
        <f>B322</f>
        <v>Betonski radovi</v>
      </c>
      <c r="C332" s="156"/>
      <c r="D332" s="157"/>
      <c r="E332" s="158"/>
      <c r="F332" s="158">
        <f>$F$65</f>
        <v>0</v>
      </c>
    </row>
    <row r="333" spans="1:6" ht="30">
      <c r="A333" s="221" t="s">
        <v>274</v>
      </c>
      <c r="B333" s="195" t="str">
        <f>"A1 PUO Dusina km 469+500 i km 469+520 D/S (ORE4)                            UKUPNO:"</f>
        <v>A1 PUO Dusina km 469+500 i km 469+520 D/S (ORE4)                            UKUPNO:</v>
      </c>
      <c r="C333" s="222"/>
      <c r="D333" s="223"/>
      <c r="E333" s="223"/>
      <c r="F333" s="223">
        <f>SUM(F331:F332)</f>
        <v>0</v>
      </c>
    </row>
    <row r="334" spans="1:6" ht="15">
      <c r="A334" s="224"/>
      <c r="B334" s="168"/>
      <c r="C334" s="169"/>
      <c r="D334" s="158"/>
      <c r="E334" s="158"/>
      <c r="F334" s="158"/>
    </row>
    <row r="335" spans="1:6" ht="15">
      <c r="A335" s="194" t="s">
        <v>275</v>
      </c>
      <c r="B335" s="195" t="s">
        <v>296</v>
      </c>
      <c r="C335" s="199"/>
      <c r="D335" s="199"/>
      <c r="E335" s="200"/>
      <c r="F335" s="200"/>
    </row>
    <row r="336" spans="1:6" ht="15">
      <c r="A336" s="197"/>
      <c r="B336" s="198"/>
      <c r="C336" s="172"/>
      <c r="D336" s="106"/>
      <c r="E336" s="173"/>
      <c r="F336" s="173"/>
    </row>
    <row r="337" spans="1:6" ht="15">
      <c r="A337" s="225" t="s">
        <v>0</v>
      </c>
      <c r="B337" s="226" t="s">
        <v>36</v>
      </c>
      <c r="C337" s="227"/>
      <c r="D337" s="228"/>
      <c r="E337" s="228"/>
      <c r="F337" s="228"/>
    </row>
    <row r="338" spans="1:6" ht="15">
      <c r="A338" s="229"/>
      <c r="B338" s="105"/>
      <c r="C338" s="106"/>
      <c r="D338" s="106"/>
      <c r="E338" s="107"/>
      <c r="F338" s="107"/>
    </row>
    <row r="339" spans="1:6" ht="15">
      <c r="A339" s="108" t="s">
        <v>1</v>
      </c>
      <c r="B339" s="129" t="s">
        <v>192</v>
      </c>
      <c r="C339" s="110"/>
      <c r="D339" s="111"/>
      <c r="E339" s="118"/>
      <c r="F339" s="118"/>
    </row>
    <row r="340" spans="1:6" ht="15">
      <c r="A340" s="124"/>
      <c r="B340" s="132" t="s">
        <v>61</v>
      </c>
      <c r="C340" s="125"/>
      <c r="D340" s="126"/>
      <c r="E340" s="164"/>
      <c r="F340" s="164"/>
    </row>
    <row r="341" spans="1:6" ht="90">
      <c r="A341" s="108" t="s">
        <v>29</v>
      </c>
      <c r="B341" s="129" t="s">
        <v>193</v>
      </c>
      <c r="C341" s="110" t="s">
        <v>266</v>
      </c>
      <c r="D341" s="111">
        <v>130</v>
      </c>
      <c r="E341" s="123"/>
      <c r="F341" s="123"/>
    </row>
    <row r="342" spans="1:6" ht="15">
      <c r="A342" s="230"/>
      <c r="B342" s="132" t="s">
        <v>111</v>
      </c>
      <c r="C342" s="114"/>
      <c r="D342" s="114"/>
      <c r="E342" s="115"/>
      <c r="F342" s="115"/>
    </row>
    <row r="343" spans="1:6" ht="30">
      <c r="A343" s="108" t="s">
        <v>108</v>
      </c>
      <c r="B343" s="129" t="s">
        <v>194</v>
      </c>
      <c r="C343" s="130"/>
      <c r="D343" s="130"/>
      <c r="E343" s="123"/>
      <c r="F343" s="123"/>
    </row>
    <row r="344" spans="1:6" ht="15">
      <c r="A344" s="211"/>
      <c r="B344" s="79" t="s">
        <v>114</v>
      </c>
      <c r="C344" s="79"/>
      <c r="D344" s="79"/>
      <c r="E344" s="115"/>
      <c r="F344" s="115"/>
    </row>
    <row r="345" spans="1:6" ht="15">
      <c r="A345" s="108" t="s">
        <v>109</v>
      </c>
      <c r="B345" s="129" t="s">
        <v>70</v>
      </c>
      <c r="C345" s="110" t="s">
        <v>8</v>
      </c>
      <c r="D345" s="111">
        <v>245</v>
      </c>
      <c r="E345" s="123"/>
      <c r="F345" s="123"/>
    </row>
    <row r="346" spans="1:6" ht="15">
      <c r="A346" s="124"/>
      <c r="B346" s="132" t="s">
        <v>71</v>
      </c>
      <c r="C346" s="125"/>
      <c r="D346" s="126"/>
      <c r="E346" s="115"/>
      <c r="F346" s="115"/>
    </row>
    <row r="347" spans="1:6" ht="17.25">
      <c r="A347" s="108" t="s">
        <v>146</v>
      </c>
      <c r="B347" s="129" t="s">
        <v>73</v>
      </c>
      <c r="C347" s="110" t="s">
        <v>266</v>
      </c>
      <c r="D347" s="111">
        <v>16.5</v>
      </c>
      <c r="E347" s="123"/>
      <c r="F347" s="123"/>
    </row>
    <row r="348" spans="1:6" ht="15">
      <c r="A348" s="124"/>
      <c r="B348" s="132" t="s">
        <v>74</v>
      </c>
      <c r="C348" s="125"/>
      <c r="D348" s="126"/>
      <c r="E348" s="115"/>
      <c r="F348" s="115"/>
    </row>
    <row r="349" spans="1:6" ht="15">
      <c r="A349" s="108" t="s">
        <v>147</v>
      </c>
      <c r="B349" s="129" t="s">
        <v>118</v>
      </c>
      <c r="C349" s="110" t="s">
        <v>8</v>
      </c>
      <c r="D349" s="111">
        <v>245</v>
      </c>
      <c r="E349" s="123"/>
      <c r="F349" s="123"/>
    </row>
    <row r="350" spans="1:6" ht="15">
      <c r="A350" s="124"/>
      <c r="B350" s="132" t="s">
        <v>119</v>
      </c>
      <c r="C350" s="125"/>
      <c r="D350" s="126"/>
      <c r="E350" s="115"/>
      <c r="F350" s="115"/>
    </row>
    <row r="351" spans="1:6" ht="30">
      <c r="A351" s="108" t="s">
        <v>148</v>
      </c>
      <c r="B351" s="129" t="s">
        <v>82</v>
      </c>
      <c r="C351" s="110" t="s">
        <v>266</v>
      </c>
      <c r="D351" s="111">
        <v>16.5</v>
      </c>
      <c r="E351" s="123"/>
      <c r="F351" s="123"/>
    </row>
    <row r="352" spans="1:6" ht="15">
      <c r="A352" s="124"/>
      <c r="B352" s="132" t="s">
        <v>74</v>
      </c>
      <c r="C352" s="125"/>
      <c r="D352" s="126"/>
      <c r="E352" s="115"/>
      <c r="F352" s="115"/>
    </row>
    <row r="353" spans="1:6" ht="15">
      <c r="A353" s="108" t="s">
        <v>149</v>
      </c>
      <c r="B353" s="129" t="s">
        <v>84</v>
      </c>
      <c r="C353" s="130" t="s">
        <v>55</v>
      </c>
      <c r="D353" s="130">
        <v>490</v>
      </c>
      <c r="E353" s="123"/>
      <c r="F353" s="123"/>
    </row>
    <row r="354" spans="1:6" ht="15">
      <c r="A354" s="124"/>
      <c r="B354" s="132" t="s">
        <v>150</v>
      </c>
      <c r="C354" s="114"/>
      <c r="D354" s="114"/>
      <c r="E354" s="115"/>
      <c r="F354" s="115"/>
    </row>
    <row r="355" spans="1:6" ht="15">
      <c r="A355" s="108" t="s">
        <v>151</v>
      </c>
      <c r="B355" s="129" t="s">
        <v>90</v>
      </c>
      <c r="C355" s="110" t="s">
        <v>8</v>
      </c>
      <c r="D355" s="111">
        <v>490</v>
      </c>
      <c r="E355" s="123"/>
      <c r="F355" s="123"/>
    </row>
    <row r="356" spans="1:6" ht="15">
      <c r="A356" s="124"/>
      <c r="B356" s="132" t="s">
        <v>91</v>
      </c>
      <c r="C356" s="125"/>
      <c r="D356" s="126"/>
      <c r="E356" s="115"/>
      <c r="F356" s="115"/>
    </row>
    <row r="357" spans="1:6" ht="45">
      <c r="A357" s="108" t="s">
        <v>152</v>
      </c>
      <c r="B357" s="129" t="s">
        <v>162</v>
      </c>
      <c r="C357" s="110" t="s">
        <v>266</v>
      </c>
      <c r="D357" s="111">
        <v>90</v>
      </c>
      <c r="E357" s="123"/>
      <c r="F357" s="123"/>
    </row>
    <row r="358" spans="1:6" ht="15">
      <c r="A358" s="124"/>
      <c r="B358" s="132" t="s">
        <v>94</v>
      </c>
      <c r="C358" s="125"/>
      <c r="D358" s="126"/>
      <c r="E358" s="115"/>
      <c r="F358" s="115"/>
    </row>
    <row r="359" spans="1:6" ht="30">
      <c r="A359" s="108" t="s">
        <v>154</v>
      </c>
      <c r="B359" s="129" t="s">
        <v>99</v>
      </c>
      <c r="C359" s="110" t="s">
        <v>100</v>
      </c>
      <c r="D359" s="111">
        <v>1</v>
      </c>
      <c r="E359" s="123"/>
      <c r="F359" s="231"/>
    </row>
    <row r="360" spans="1:6" ht="15">
      <c r="A360" s="124"/>
      <c r="B360" s="132" t="s">
        <v>101</v>
      </c>
      <c r="C360" s="125"/>
      <c r="D360" s="126"/>
      <c r="E360" s="115"/>
      <c r="F360" s="80"/>
    </row>
    <row r="361" spans="1:6" ht="15">
      <c r="A361" s="141" t="s">
        <v>112</v>
      </c>
      <c r="B361" s="129" t="s">
        <v>195</v>
      </c>
      <c r="C361" s="232"/>
      <c r="D361" s="232"/>
      <c r="E361" s="123"/>
      <c r="F361" s="123"/>
    </row>
    <row r="362" spans="1:6" ht="15">
      <c r="A362" s="147"/>
      <c r="B362" s="132" t="s">
        <v>61</v>
      </c>
      <c r="C362" s="166"/>
      <c r="D362" s="166"/>
      <c r="E362" s="115"/>
      <c r="F362" s="115"/>
    </row>
    <row r="363" spans="1:6" ht="90">
      <c r="A363" s="141" t="s">
        <v>115</v>
      </c>
      <c r="B363" s="129" t="s">
        <v>196</v>
      </c>
      <c r="C363" s="110" t="s">
        <v>266</v>
      </c>
      <c r="D363" s="232">
        <v>3</v>
      </c>
      <c r="E363" s="123"/>
      <c r="F363" s="123"/>
    </row>
    <row r="364" spans="1:6" ht="30">
      <c r="A364" s="233"/>
      <c r="B364" s="132" t="s">
        <v>63</v>
      </c>
      <c r="C364" s="166"/>
      <c r="D364" s="166"/>
      <c r="E364" s="115"/>
      <c r="F364" s="115"/>
    </row>
    <row r="365" spans="1:6" ht="30">
      <c r="A365" s="141" t="s">
        <v>175</v>
      </c>
      <c r="B365" s="129" t="s">
        <v>197</v>
      </c>
      <c r="C365" s="232"/>
      <c r="D365" s="232"/>
      <c r="E365" s="123"/>
      <c r="F365" s="123"/>
    </row>
    <row r="366" spans="1:6" ht="15">
      <c r="A366" s="147"/>
      <c r="B366" s="132" t="s">
        <v>61</v>
      </c>
      <c r="C366" s="166"/>
      <c r="D366" s="166"/>
      <c r="E366" s="115"/>
      <c r="F366" s="115"/>
    </row>
    <row r="367" spans="1:6" ht="90">
      <c r="A367" s="141" t="s">
        <v>177</v>
      </c>
      <c r="B367" s="129" t="s">
        <v>198</v>
      </c>
      <c r="C367" s="110" t="s">
        <v>266</v>
      </c>
      <c r="D367" s="232">
        <v>1</v>
      </c>
      <c r="E367" s="123"/>
      <c r="F367" s="123"/>
    </row>
    <row r="368" spans="1:6" ht="15">
      <c r="A368" s="147"/>
      <c r="B368" s="132" t="s">
        <v>111</v>
      </c>
      <c r="C368" s="166"/>
      <c r="D368" s="166"/>
      <c r="E368" s="115"/>
      <c r="F368" s="115"/>
    </row>
    <row r="369" spans="1:6" ht="30">
      <c r="A369" s="141" t="s">
        <v>199</v>
      </c>
      <c r="B369" s="129" t="s">
        <v>200</v>
      </c>
      <c r="C369" s="75"/>
      <c r="D369" s="75"/>
      <c r="E369" s="123"/>
      <c r="F369" s="123"/>
    </row>
    <row r="370" spans="1:6" ht="15">
      <c r="A370" s="211"/>
      <c r="B370" s="79" t="s">
        <v>114</v>
      </c>
      <c r="C370" s="166"/>
      <c r="D370" s="166"/>
      <c r="E370" s="115"/>
      <c r="F370" s="115"/>
    </row>
    <row r="371" spans="1:6" ht="15">
      <c r="A371" s="141" t="s">
        <v>201</v>
      </c>
      <c r="B371" s="129" t="s">
        <v>70</v>
      </c>
      <c r="C371" s="232" t="s">
        <v>8</v>
      </c>
      <c r="D371" s="232">
        <v>3</v>
      </c>
      <c r="E371" s="123"/>
      <c r="F371" s="123"/>
    </row>
    <row r="372" spans="1:6" ht="15">
      <c r="A372" s="147"/>
      <c r="B372" s="132" t="s">
        <v>71</v>
      </c>
      <c r="C372" s="166"/>
      <c r="D372" s="166"/>
      <c r="E372" s="115"/>
      <c r="F372" s="115"/>
    </row>
    <row r="373" spans="1:6" ht="17.25">
      <c r="A373" s="141" t="s">
        <v>202</v>
      </c>
      <c r="B373" s="129" t="s">
        <v>73</v>
      </c>
      <c r="C373" s="110" t="s">
        <v>266</v>
      </c>
      <c r="D373" s="232">
        <v>0.3</v>
      </c>
      <c r="E373" s="123"/>
      <c r="F373" s="123"/>
    </row>
    <row r="374" spans="1:6" ht="15">
      <c r="A374" s="147"/>
      <c r="B374" s="132" t="s">
        <v>74</v>
      </c>
      <c r="C374" s="125"/>
      <c r="D374" s="166"/>
      <c r="E374" s="115"/>
      <c r="F374" s="115"/>
    </row>
    <row r="375" spans="1:6" ht="15">
      <c r="A375" s="141" t="s">
        <v>203</v>
      </c>
      <c r="B375" s="234" t="s">
        <v>204</v>
      </c>
      <c r="C375" s="232" t="s">
        <v>8</v>
      </c>
      <c r="D375" s="232">
        <v>3</v>
      </c>
      <c r="E375" s="123"/>
      <c r="F375" s="123"/>
    </row>
    <row r="376" spans="1:6" ht="15">
      <c r="A376" s="147"/>
      <c r="B376" s="235" t="s">
        <v>205</v>
      </c>
      <c r="C376" s="166"/>
      <c r="D376" s="166"/>
      <c r="E376" s="115"/>
      <c r="F376" s="115"/>
    </row>
    <row r="377" spans="1:6" ht="15">
      <c r="A377" s="141" t="s">
        <v>206</v>
      </c>
      <c r="B377" s="234" t="s">
        <v>79</v>
      </c>
      <c r="C377" s="232" t="s">
        <v>8</v>
      </c>
      <c r="D377" s="232">
        <v>3</v>
      </c>
      <c r="E377" s="123"/>
      <c r="F377" s="123"/>
    </row>
    <row r="378" spans="1:6" ht="15">
      <c r="A378" s="147"/>
      <c r="B378" s="235" t="s">
        <v>119</v>
      </c>
      <c r="C378" s="166"/>
      <c r="D378" s="166"/>
      <c r="E378" s="115"/>
      <c r="F378" s="115"/>
    </row>
    <row r="379" spans="1:6" ht="30">
      <c r="A379" s="141" t="s">
        <v>207</v>
      </c>
      <c r="B379" s="129" t="s">
        <v>82</v>
      </c>
      <c r="C379" s="110" t="s">
        <v>266</v>
      </c>
      <c r="D379" s="232">
        <v>0.3</v>
      </c>
      <c r="E379" s="123"/>
      <c r="F379" s="123"/>
    </row>
    <row r="380" spans="1:6" ht="15">
      <c r="A380" s="147"/>
      <c r="B380" s="132" t="s">
        <v>74</v>
      </c>
      <c r="C380" s="125"/>
      <c r="D380" s="166"/>
      <c r="E380" s="115"/>
      <c r="F380" s="115"/>
    </row>
    <row r="381" spans="1:6" ht="15">
      <c r="A381" s="141" t="s">
        <v>208</v>
      </c>
      <c r="B381" s="129" t="s">
        <v>84</v>
      </c>
      <c r="C381" s="232" t="s">
        <v>55</v>
      </c>
      <c r="D381" s="232">
        <v>6</v>
      </c>
      <c r="E381" s="123"/>
      <c r="F381" s="123"/>
    </row>
    <row r="382" spans="1:6" ht="15">
      <c r="A382" s="147"/>
      <c r="B382" s="132" t="s">
        <v>172</v>
      </c>
      <c r="C382" s="166"/>
      <c r="D382" s="166"/>
      <c r="E382" s="115"/>
      <c r="F382" s="115"/>
    </row>
    <row r="383" spans="1:6" ht="15">
      <c r="A383" s="141" t="s">
        <v>209</v>
      </c>
      <c r="B383" s="129" t="s">
        <v>90</v>
      </c>
      <c r="C383" s="232" t="s">
        <v>8</v>
      </c>
      <c r="D383" s="232">
        <v>6</v>
      </c>
      <c r="E383" s="123"/>
      <c r="F383" s="123"/>
    </row>
    <row r="384" spans="1:6" ht="15">
      <c r="A384" s="147"/>
      <c r="B384" s="132" t="s">
        <v>91</v>
      </c>
      <c r="C384" s="166"/>
      <c r="D384" s="166"/>
      <c r="E384" s="115"/>
      <c r="F384" s="115"/>
    </row>
    <row r="385" spans="1:6" ht="45">
      <c r="A385" s="141" t="s">
        <v>210</v>
      </c>
      <c r="B385" s="129" t="s">
        <v>211</v>
      </c>
      <c r="C385" s="110" t="s">
        <v>266</v>
      </c>
      <c r="D385" s="232">
        <v>0.7</v>
      </c>
      <c r="E385" s="123"/>
      <c r="F385" s="123"/>
    </row>
    <row r="386" spans="1:6" ht="15">
      <c r="A386" s="147"/>
      <c r="B386" s="132" t="s">
        <v>94</v>
      </c>
      <c r="C386" s="125"/>
      <c r="D386" s="166"/>
      <c r="E386" s="115"/>
      <c r="F386" s="115"/>
    </row>
    <row r="387" spans="1:6" ht="30">
      <c r="A387" s="141" t="s">
        <v>212</v>
      </c>
      <c r="B387" s="129" t="s">
        <v>99</v>
      </c>
      <c r="C387" s="232" t="s">
        <v>100</v>
      </c>
      <c r="D387" s="232">
        <v>1</v>
      </c>
      <c r="E387" s="123"/>
      <c r="F387" s="123"/>
    </row>
    <row r="388" spans="1:6" ht="15">
      <c r="A388" s="147"/>
      <c r="B388" s="132" t="s">
        <v>101</v>
      </c>
      <c r="C388" s="166"/>
      <c r="D388" s="166"/>
      <c r="E388" s="115"/>
      <c r="F388" s="115"/>
    </row>
    <row r="389" spans="1:6" ht="15">
      <c r="A389" s="141" t="s">
        <v>213</v>
      </c>
      <c r="B389" s="129" t="s">
        <v>214</v>
      </c>
      <c r="C389" s="232"/>
      <c r="D389" s="232"/>
      <c r="E389" s="123"/>
      <c r="F389" s="123"/>
    </row>
    <row r="390" spans="1:6" ht="15">
      <c r="A390" s="147"/>
      <c r="B390" s="132" t="s">
        <v>61</v>
      </c>
      <c r="C390" s="166"/>
      <c r="D390" s="166"/>
      <c r="E390" s="115"/>
      <c r="F390" s="115"/>
    </row>
    <row r="391" spans="1:6" ht="75">
      <c r="A391" s="141" t="s">
        <v>215</v>
      </c>
      <c r="B391" s="129" t="s">
        <v>216</v>
      </c>
      <c r="C391" s="110" t="s">
        <v>266</v>
      </c>
      <c r="D391" s="232">
        <v>5</v>
      </c>
      <c r="E391" s="123"/>
      <c r="F391" s="123"/>
    </row>
    <row r="392" spans="1:6" ht="15">
      <c r="A392" s="147"/>
      <c r="B392" s="132" t="s">
        <v>111</v>
      </c>
      <c r="C392" s="166"/>
      <c r="D392" s="166"/>
      <c r="E392" s="115"/>
      <c r="F392" s="115"/>
    </row>
    <row r="393" spans="1:6" ht="15">
      <c r="A393" s="236"/>
      <c r="B393" s="134"/>
      <c r="C393" s="220"/>
      <c r="D393" s="220"/>
      <c r="E393" s="107"/>
      <c r="F393" s="107"/>
    </row>
    <row r="394" spans="1:6" ht="15">
      <c r="A394" s="225" t="s">
        <v>0</v>
      </c>
      <c r="B394" s="97" t="str">
        <f>B337&amp;  " UKUPNO:"</f>
        <v>Zemljani radovi UKUPNO:</v>
      </c>
      <c r="C394" s="227"/>
      <c r="D394" s="228"/>
      <c r="E394" s="228"/>
      <c r="F394" s="228">
        <f>ROUND(SUM(F339:F393),2)</f>
        <v>0</v>
      </c>
    </row>
    <row r="395" spans="1:6" ht="15">
      <c r="A395" s="237"/>
      <c r="B395" s="68"/>
      <c r="C395" s="68"/>
      <c r="D395" s="68"/>
      <c r="E395" s="69"/>
      <c r="F395" s="69"/>
    </row>
    <row r="396" spans="1:6" ht="15">
      <c r="A396" s="225" t="s">
        <v>35</v>
      </c>
      <c r="B396" s="226" t="s">
        <v>217</v>
      </c>
      <c r="C396" s="227"/>
      <c r="D396" s="228"/>
      <c r="E396" s="228"/>
      <c r="F396" s="228"/>
    </row>
    <row r="397" spans="1:6" ht="15">
      <c r="A397" s="229"/>
      <c r="B397" s="105"/>
      <c r="C397" s="106"/>
      <c r="D397" s="106"/>
      <c r="E397" s="107"/>
      <c r="F397" s="107"/>
    </row>
    <row r="398" spans="1:6" ht="15">
      <c r="A398" s="108" t="s">
        <v>39</v>
      </c>
      <c r="B398" s="129" t="s">
        <v>218</v>
      </c>
      <c r="C398" s="110"/>
      <c r="D398" s="111"/>
      <c r="E398" s="18"/>
      <c r="F398" s="18" t="str">
        <f>IF(N(E398),ROUND(E398*D398,2),"")</f>
        <v/>
      </c>
    </row>
    <row r="399" spans="1:6" ht="15">
      <c r="A399" s="124"/>
      <c r="B399" s="132" t="s">
        <v>219</v>
      </c>
      <c r="C399" s="125"/>
      <c r="D399" s="126"/>
      <c r="E399" s="19"/>
      <c r="F399" s="19"/>
    </row>
    <row r="400" spans="1:6" ht="210">
      <c r="A400" s="108" t="s">
        <v>40</v>
      </c>
      <c r="B400" s="129" t="s">
        <v>220</v>
      </c>
      <c r="C400" s="110" t="s">
        <v>8</v>
      </c>
      <c r="D400" s="111">
        <v>18</v>
      </c>
      <c r="E400" s="123"/>
      <c r="F400" s="123"/>
    </row>
    <row r="401" spans="1:6" ht="15">
      <c r="A401" s="230"/>
      <c r="B401" s="132" t="s">
        <v>221</v>
      </c>
      <c r="C401" s="114"/>
      <c r="D401" s="114"/>
      <c r="E401" s="115"/>
      <c r="F401" s="115"/>
    </row>
    <row r="402" spans="1:6" ht="15">
      <c r="A402" s="161" t="s">
        <v>222</v>
      </c>
      <c r="B402" s="134" t="s">
        <v>223</v>
      </c>
      <c r="C402" s="106" t="s">
        <v>8</v>
      </c>
      <c r="D402" s="106">
        <v>4.5</v>
      </c>
      <c r="E402" s="107"/>
      <c r="F402" s="107"/>
    </row>
    <row r="403" spans="1:6" ht="105">
      <c r="A403" s="108" t="s">
        <v>42</v>
      </c>
      <c r="B403" s="129" t="s">
        <v>224</v>
      </c>
      <c r="C403" s="130"/>
      <c r="D403" s="130"/>
      <c r="E403" s="123"/>
      <c r="F403" s="123"/>
    </row>
    <row r="404" spans="1:6" ht="15">
      <c r="A404" s="230"/>
      <c r="B404" s="132" t="s">
        <v>225</v>
      </c>
      <c r="C404" s="114"/>
      <c r="D404" s="114"/>
      <c r="E404" s="115"/>
      <c r="F404" s="115"/>
    </row>
    <row r="405" spans="1:6" ht="15">
      <c r="A405" s="229"/>
      <c r="B405" s="105"/>
      <c r="C405" s="106"/>
      <c r="D405" s="106"/>
      <c r="E405" s="107"/>
      <c r="F405" s="107"/>
    </row>
    <row r="406" spans="1:6" ht="15">
      <c r="A406" s="238" t="s">
        <v>35</v>
      </c>
      <c r="B406" s="127" t="str">
        <f>B396&amp;  " UKUPNO:"</f>
        <v>Odvodnja UKUPNO:</v>
      </c>
      <c r="C406" s="103"/>
      <c r="D406" s="73"/>
      <c r="E406" s="73"/>
      <c r="F406" s="73">
        <f>ROUND(SUM(F398:F402),2)</f>
        <v>0</v>
      </c>
    </row>
    <row r="407" spans="1:6" ht="15">
      <c r="A407" s="237"/>
      <c r="B407" s="68"/>
      <c r="C407" s="68"/>
      <c r="D407" s="68"/>
      <c r="E407" s="69"/>
      <c r="F407" s="69"/>
    </row>
    <row r="408" spans="1:6" ht="15">
      <c r="A408" s="239"/>
      <c r="B408" s="240" t="str">
        <f>"REKAPITULACIJA "</f>
        <v xml:space="preserve">REKAPITULACIJA </v>
      </c>
      <c r="C408" s="152"/>
      <c r="D408" s="153"/>
      <c r="E408" s="153"/>
      <c r="F408" s="153"/>
    </row>
    <row r="409" spans="1:6" ht="15">
      <c r="A409" s="229" t="s">
        <v>0</v>
      </c>
      <c r="B409" s="155" t="str">
        <f>B337</f>
        <v>Zemljani radovi</v>
      </c>
      <c r="C409" s="156"/>
      <c r="D409" s="157"/>
      <c r="E409" s="158"/>
      <c r="F409" s="158">
        <f>$F$59</f>
        <v>0</v>
      </c>
    </row>
    <row r="410" spans="1:6" ht="15">
      <c r="A410" s="229" t="s">
        <v>35</v>
      </c>
      <c r="B410" s="155" t="str">
        <f>B396</f>
        <v>Odvodnja</v>
      </c>
      <c r="C410" s="156"/>
      <c r="D410" s="157"/>
      <c r="E410" s="158"/>
      <c r="F410" s="158">
        <f>F406</f>
        <v>0</v>
      </c>
    </row>
    <row r="411" spans="1:6" ht="30">
      <c r="A411" s="241" t="s">
        <v>275</v>
      </c>
      <c r="B411" s="195" t="str">
        <f>"A1 km 464+500 L/S, bankina                                                                      UKUPNO:"</f>
        <v>A1 km 464+500 L/S, bankina                                                                      UKUPNO:</v>
      </c>
      <c r="C411" s="222"/>
      <c r="D411" s="223"/>
      <c r="E411" s="223"/>
      <c r="F411" s="223">
        <f>SUM(F409:F409)</f>
        <v>0</v>
      </c>
    </row>
    <row r="412" spans="1:6" ht="15">
      <c r="A412" s="242"/>
      <c r="B412" s="168"/>
      <c r="C412" s="169"/>
      <c r="D412" s="158"/>
      <c r="E412" s="158"/>
      <c r="F412" s="158"/>
    </row>
    <row r="413" spans="1:6" ht="15">
      <c r="A413" s="194" t="s">
        <v>276</v>
      </c>
      <c r="B413" s="195" t="s">
        <v>297</v>
      </c>
      <c r="C413" s="199"/>
      <c r="D413" s="199"/>
      <c r="E413" s="200"/>
      <c r="F413" s="200"/>
    </row>
    <row r="414" spans="1:6" ht="15">
      <c r="A414" s="327"/>
      <c r="B414" s="328"/>
      <c r="C414" s="328"/>
      <c r="D414" s="328"/>
      <c r="E414" s="328"/>
      <c r="F414" s="329"/>
    </row>
    <row r="415" spans="1:6" ht="15">
      <c r="A415" s="70" t="s">
        <v>0</v>
      </c>
      <c r="B415" s="102" t="s">
        <v>36</v>
      </c>
      <c r="C415" s="103"/>
      <c r="D415" s="73"/>
      <c r="E415" s="73"/>
      <c r="F415" s="73"/>
    </row>
    <row r="416" spans="1:6" ht="15">
      <c r="A416" s="229"/>
      <c r="B416" s="105"/>
      <c r="C416" s="106"/>
      <c r="D416" s="106"/>
      <c r="E416" s="107"/>
      <c r="F416" s="107"/>
    </row>
    <row r="417" spans="1:6" ht="15">
      <c r="A417" s="108" t="s">
        <v>1</v>
      </c>
      <c r="B417" s="129" t="s">
        <v>64</v>
      </c>
      <c r="C417" s="110"/>
      <c r="D417" s="111"/>
      <c r="E417" s="118"/>
      <c r="F417" s="118"/>
    </row>
    <row r="418" spans="1:6" ht="15">
      <c r="A418" s="124"/>
      <c r="B418" s="132" t="s">
        <v>61</v>
      </c>
      <c r="C418" s="125"/>
      <c r="D418" s="126"/>
      <c r="E418" s="164"/>
      <c r="F418" s="164"/>
    </row>
    <row r="419" spans="1:6" ht="90">
      <c r="A419" s="108" t="s">
        <v>29</v>
      </c>
      <c r="B419" s="129" t="s">
        <v>226</v>
      </c>
      <c r="C419" s="110" t="s">
        <v>266</v>
      </c>
      <c r="D419" s="111">
        <v>13.5</v>
      </c>
      <c r="E419" s="123"/>
      <c r="F419" s="123"/>
    </row>
    <row r="420" spans="1:6" ht="15">
      <c r="A420" s="230"/>
      <c r="B420" s="132" t="s">
        <v>111</v>
      </c>
      <c r="C420" s="114"/>
      <c r="D420" s="114"/>
      <c r="E420" s="115"/>
      <c r="F420" s="115"/>
    </row>
    <row r="421" spans="1:6" ht="15">
      <c r="A421" s="108" t="s">
        <v>108</v>
      </c>
      <c r="B421" s="129" t="s">
        <v>227</v>
      </c>
      <c r="C421" s="130"/>
      <c r="D421" s="130"/>
      <c r="E421" s="123"/>
      <c r="F421" s="123"/>
    </row>
    <row r="422" spans="1:6" ht="15">
      <c r="A422" s="211"/>
      <c r="B422" s="79" t="s">
        <v>114</v>
      </c>
      <c r="C422" s="79"/>
      <c r="D422" s="79"/>
      <c r="E422" s="115"/>
      <c r="F422" s="115"/>
    </row>
    <row r="423" spans="1:6" ht="15">
      <c r="A423" s="108" t="s">
        <v>109</v>
      </c>
      <c r="B423" s="129" t="s">
        <v>70</v>
      </c>
      <c r="C423" s="110" t="s">
        <v>8</v>
      </c>
      <c r="D423" s="111">
        <v>17</v>
      </c>
      <c r="E423" s="123"/>
      <c r="F423" s="123"/>
    </row>
    <row r="424" spans="1:6" ht="15">
      <c r="A424" s="124"/>
      <c r="B424" s="132" t="s">
        <v>71</v>
      </c>
      <c r="C424" s="125"/>
      <c r="D424" s="126"/>
      <c r="E424" s="115"/>
      <c r="F424" s="115"/>
    </row>
    <row r="425" spans="1:6" ht="17.25">
      <c r="A425" s="108" t="s">
        <v>146</v>
      </c>
      <c r="B425" s="129" t="s">
        <v>73</v>
      </c>
      <c r="C425" s="110" t="s">
        <v>266</v>
      </c>
      <c r="D425" s="111">
        <v>1.7</v>
      </c>
      <c r="E425" s="123"/>
      <c r="F425" s="123"/>
    </row>
    <row r="426" spans="1:6" ht="15">
      <c r="A426" s="124"/>
      <c r="B426" s="132" t="s">
        <v>74</v>
      </c>
      <c r="C426" s="125"/>
      <c r="D426" s="126"/>
      <c r="E426" s="115"/>
      <c r="F426" s="115"/>
    </row>
    <row r="427" spans="1:6" ht="15">
      <c r="A427" s="108" t="s">
        <v>147</v>
      </c>
      <c r="B427" s="129" t="s">
        <v>118</v>
      </c>
      <c r="C427" s="110" t="s">
        <v>8</v>
      </c>
      <c r="D427" s="111">
        <v>17</v>
      </c>
      <c r="E427" s="123"/>
      <c r="F427" s="123"/>
    </row>
    <row r="428" spans="1:6" ht="15">
      <c r="A428" s="124"/>
      <c r="B428" s="132" t="s">
        <v>119</v>
      </c>
      <c r="C428" s="125"/>
      <c r="D428" s="126"/>
      <c r="E428" s="115"/>
      <c r="F428" s="115"/>
    </row>
    <row r="429" spans="1:6" ht="30">
      <c r="A429" s="108" t="s">
        <v>148</v>
      </c>
      <c r="B429" s="129" t="s">
        <v>82</v>
      </c>
      <c r="C429" s="110" t="s">
        <v>266</v>
      </c>
      <c r="D429" s="111">
        <v>1.9</v>
      </c>
      <c r="E429" s="123"/>
      <c r="F429" s="123"/>
    </row>
    <row r="430" spans="1:6" ht="15">
      <c r="A430" s="124"/>
      <c r="B430" s="132" t="s">
        <v>74</v>
      </c>
      <c r="C430" s="125"/>
      <c r="D430" s="126"/>
      <c r="E430" s="115"/>
      <c r="F430" s="115"/>
    </row>
    <row r="431" spans="1:6" ht="15">
      <c r="A431" s="108" t="s">
        <v>149</v>
      </c>
      <c r="B431" s="129" t="s">
        <v>84</v>
      </c>
      <c r="C431" s="110" t="s">
        <v>55</v>
      </c>
      <c r="D431" s="111">
        <v>51</v>
      </c>
      <c r="E431" s="123"/>
      <c r="F431" s="123"/>
    </row>
    <row r="432" spans="1:6" ht="15">
      <c r="A432" s="124"/>
      <c r="B432" s="132" t="s">
        <v>150</v>
      </c>
      <c r="C432" s="125"/>
      <c r="D432" s="126"/>
      <c r="E432" s="115"/>
      <c r="F432" s="115"/>
    </row>
    <row r="433" spans="1:6" ht="15">
      <c r="A433" s="108" t="s">
        <v>151</v>
      </c>
      <c r="B433" s="129" t="s">
        <v>90</v>
      </c>
      <c r="C433" s="110" t="s">
        <v>8</v>
      </c>
      <c r="D433" s="111">
        <v>51</v>
      </c>
      <c r="E433" s="123"/>
      <c r="F433" s="123"/>
    </row>
    <row r="434" spans="1:6" ht="15">
      <c r="A434" s="124"/>
      <c r="B434" s="132" t="s">
        <v>91</v>
      </c>
      <c r="C434" s="125"/>
      <c r="D434" s="126"/>
      <c r="E434" s="115"/>
      <c r="F434" s="115"/>
    </row>
    <row r="435" spans="1:6" ht="45">
      <c r="A435" s="108" t="s">
        <v>152</v>
      </c>
      <c r="B435" s="129" t="s">
        <v>125</v>
      </c>
      <c r="C435" s="110" t="s">
        <v>266</v>
      </c>
      <c r="D435" s="111">
        <v>8.5</v>
      </c>
      <c r="E435" s="123"/>
      <c r="F435" s="123"/>
    </row>
    <row r="436" spans="1:6" ht="15">
      <c r="A436" s="124"/>
      <c r="B436" s="132" t="s">
        <v>153</v>
      </c>
      <c r="C436" s="125"/>
      <c r="D436" s="126"/>
      <c r="E436" s="115"/>
      <c r="F436" s="115"/>
    </row>
    <row r="437" spans="1:6" ht="30">
      <c r="A437" s="108" t="s">
        <v>154</v>
      </c>
      <c r="B437" s="129" t="s">
        <v>99</v>
      </c>
      <c r="C437" s="110" t="s">
        <v>100</v>
      </c>
      <c r="D437" s="111">
        <v>1</v>
      </c>
      <c r="E437" s="123"/>
      <c r="F437" s="123"/>
    </row>
    <row r="438" spans="1:6" ht="15">
      <c r="A438" s="124"/>
      <c r="B438" s="132" t="s">
        <v>101</v>
      </c>
      <c r="C438" s="125"/>
      <c r="D438" s="126"/>
      <c r="E438" s="115"/>
      <c r="F438" s="115"/>
    </row>
    <row r="439" spans="1:6" ht="15">
      <c r="A439" s="161"/>
      <c r="B439" s="134"/>
      <c r="C439" s="162"/>
      <c r="D439" s="163"/>
      <c r="E439" s="107"/>
      <c r="F439" s="107"/>
    </row>
    <row r="440" spans="1:6" ht="15">
      <c r="A440" s="238" t="s">
        <v>0</v>
      </c>
      <c r="B440" s="127" t="str">
        <f>B415&amp;  " UKUPNO:"</f>
        <v>Zemljani radovi UKUPNO:</v>
      </c>
      <c r="C440" s="103"/>
      <c r="D440" s="73"/>
      <c r="E440" s="73"/>
      <c r="F440" s="73">
        <f>ROUND(SUM(F417:F437),2)</f>
        <v>0</v>
      </c>
    </row>
    <row r="441" spans="1:6" ht="15">
      <c r="A441" s="237"/>
      <c r="B441" s="68"/>
      <c r="C441" s="68"/>
      <c r="D441" s="68"/>
      <c r="E441" s="69"/>
      <c r="F441" s="69"/>
    </row>
    <row r="442" spans="1:6" ht="15">
      <c r="A442" s="238" t="s">
        <v>35</v>
      </c>
      <c r="B442" s="102" t="s">
        <v>127</v>
      </c>
      <c r="C442" s="103"/>
      <c r="D442" s="73"/>
      <c r="E442" s="73"/>
      <c r="F442" s="73"/>
    </row>
    <row r="443" spans="1:6" ht="15">
      <c r="A443" s="229"/>
      <c r="B443" s="105"/>
      <c r="C443" s="106"/>
      <c r="D443" s="106"/>
      <c r="E443" s="107"/>
      <c r="F443" s="107"/>
    </row>
    <row r="444" spans="1:6" ht="15">
      <c r="A444" s="161" t="s">
        <v>39</v>
      </c>
      <c r="B444" s="134" t="s">
        <v>128</v>
      </c>
      <c r="C444" s="162"/>
      <c r="D444" s="163"/>
      <c r="E444" s="14"/>
      <c r="F444" s="14" t="str">
        <f>IF(N(E444),ROUND(E444*D444,2),"")</f>
        <v/>
      </c>
    </row>
    <row r="445" spans="1:6" ht="75">
      <c r="A445" s="108" t="s">
        <v>40</v>
      </c>
      <c r="B445" s="139" t="s">
        <v>129</v>
      </c>
      <c r="C445" s="110" t="s">
        <v>266</v>
      </c>
      <c r="D445" s="111">
        <v>2.5</v>
      </c>
      <c r="E445" s="123"/>
      <c r="F445" s="123"/>
    </row>
    <row r="446" spans="1:6" ht="15">
      <c r="A446" s="230"/>
      <c r="B446" s="132" t="s">
        <v>130</v>
      </c>
      <c r="C446" s="114"/>
      <c r="D446" s="114"/>
      <c r="E446" s="115"/>
      <c r="F446" s="115"/>
    </row>
    <row r="447" spans="1:6" ht="15">
      <c r="A447" s="229"/>
      <c r="B447" s="105"/>
      <c r="C447" s="106"/>
      <c r="D447" s="106"/>
      <c r="E447" s="107"/>
      <c r="F447" s="107"/>
    </row>
    <row r="448" spans="1:6" ht="15">
      <c r="A448" s="238" t="s">
        <v>35</v>
      </c>
      <c r="B448" s="127" t="str">
        <f>B442&amp;  " UKUPNO:"</f>
        <v>Betonski radovi UKUPNO:</v>
      </c>
      <c r="C448" s="103"/>
      <c r="D448" s="73"/>
      <c r="E448" s="73"/>
      <c r="F448" s="73">
        <f>ROUND(SUM(F444:F446),2)</f>
        <v>0</v>
      </c>
    </row>
    <row r="449" spans="1:6" ht="15">
      <c r="A449" s="237"/>
      <c r="B449" s="68"/>
      <c r="C449" s="68"/>
      <c r="D449" s="68"/>
      <c r="E449" s="69"/>
      <c r="F449" s="69"/>
    </row>
    <row r="450" spans="1:6" ht="15">
      <c r="A450" s="239"/>
      <c r="B450" s="127" t="str">
        <f>"REKAPITULACIJA "</f>
        <v xml:space="preserve">REKAPITULACIJA </v>
      </c>
      <c r="C450" s="152"/>
      <c r="D450" s="153"/>
      <c r="E450" s="153"/>
      <c r="F450" s="153"/>
    </row>
    <row r="451" spans="1:6" ht="15">
      <c r="A451" s="229" t="s">
        <v>0</v>
      </c>
      <c r="B451" s="155" t="str">
        <f>B415</f>
        <v>Zemljani radovi</v>
      </c>
      <c r="C451" s="156"/>
      <c r="D451" s="157"/>
      <c r="E451" s="158"/>
      <c r="F451" s="158">
        <f>F440</f>
        <v>0</v>
      </c>
    </row>
    <row r="452" spans="1:6" ht="15">
      <c r="A452" s="229" t="s">
        <v>35</v>
      </c>
      <c r="B452" s="155" t="str">
        <f>B442</f>
        <v>Betonski radovi</v>
      </c>
      <c r="C452" s="156"/>
      <c r="D452" s="157"/>
      <c r="E452" s="158"/>
      <c r="F452" s="158">
        <f>F448</f>
        <v>0</v>
      </c>
    </row>
    <row r="453" spans="1:6" ht="30">
      <c r="A453" s="241" t="s">
        <v>276</v>
      </c>
      <c r="B453" s="195" t="str">
        <f>"A1 km 461+400 L/S bankina                                                                             UKUPNO:"</f>
        <v>A1 km 461+400 L/S bankina                                                                             UKUPNO:</v>
      </c>
      <c r="C453" s="222"/>
      <c r="D453" s="223"/>
      <c r="E453" s="223"/>
      <c r="F453" s="223">
        <f>SUM(F451:F452)</f>
        <v>0</v>
      </c>
    </row>
    <row r="454" spans="1:6" ht="15">
      <c r="A454" s="242"/>
      <c r="B454" s="168"/>
      <c r="C454" s="169"/>
      <c r="D454" s="158"/>
      <c r="E454" s="158"/>
      <c r="F454" s="158"/>
    </row>
    <row r="455" spans="1:6" ht="15">
      <c r="A455" s="243" t="s">
        <v>277</v>
      </c>
      <c r="B455" s="244" t="s">
        <v>298</v>
      </c>
      <c r="C455" s="245"/>
      <c r="D455" s="245"/>
      <c r="E455" s="200"/>
      <c r="F455" s="200"/>
    </row>
    <row r="456" spans="1:6" ht="15">
      <c r="A456" s="100"/>
      <c r="B456" s="100"/>
      <c r="C456" s="100"/>
      <c r="D456" s="100"/>
      <c r="E456" s="101"/>
      <c r="F456" s="101"/>
    </row>
    <row r="457" spans="1:6" ht="15">
      <c r="A457" s="70" t="s">
        <v>0</v>
      </c>
      <c r="B457" s="71" t="s">
        <v>36</v>
      </c>
      <c r="C457" s="72"/>
      <c r="D457" s="73"/>
      <c r="E457" s="73"/>
      <c r="F457" s="73"/>
    </row>
    <row r="458" spans="1:6" ht="15">
      <c r="A458" s="201"/>
      <c r="B458" s="202"/>
      <c r="C458" s="203"/>
      <c r="D458" s="203"/>
      <c r="E458" s="204"/>
      <c r="F458" s="204"/>
    </row>
    <row r="459" spans="1:6" ht="15">
      <c r="A459" s="246" t="s">
        <v>1</v>
      </c>
      <c r="B459" s="210" t="s">
        <v>228</v>
      </c>
      <c r="C459" s="247"/>
      <c r="D459" s="163"/>
      <c r="E459" s="14"/>
      <c r="F459" s="14" t="str">
        <f>IF(N(E459),ROUND(E459*D459,2),"")</f>
        <v/>
      </c>
    </row>
    <row r="460" spans="1:6" ht="45">
      <c r="A460" s="205" t="s">
        <v>29</v>
      </c>
      <c r="B460" s="206" t="s">
        <v>229</v>
      </c>
      <c r="C460" s="76" t="s">
        <v>266</v>
      </c>
      <c r="D460" s="111">
        <v>0.5</v>
      </c>
      <c r="E460" s="18"/>
      <c r="F460" s="18"/>
    </row>
    <row r="461" spans="1:6" ht="15">
      <c r="A461" s="248"/>
      <c r="B461" s="249" t="s">
        <v>230</v>
      </c>
      <c r="C461" s="250"/>
      <c r="D461" s="250"/>
      <c r="E461" s="251"/>
      <c r="F461" s="251"/>
    </row>
    <row r="462" spans="1:6" ht="17.25">
      <c r="A462" s="252" t="s">
        <v>231</v>
      </c>
      <c r="B462" s="253" t="s">
        <v>232</v>
      </c>
      <c r="C462" s="76" t="s">
        <v>266</v>
      </c>
      <c r="D462" s="111">
        <v>0.5</v>
      </c>
      <c r="E462" s="254"/>
      <c r="F462" s="254"/>
    </row>
    <row r="463" spans="1:6" ht="15">
      <c r="A463" s="248"/>
      <c r="B463" s="249" t="s">
        <v>233</v>
      </c>
      <c r="C463" s="250"/>
      <c r="D463" s="250"/>
      <c r="E463" s="251"/>
      <c r="F463" s="251"/>
    </row>
    <row r="464" spans="1:6" ht="45">
      <c r="A464" s="205" t="s">
        <v>108</v>
      </c>
      <c r="B464" s="253" t="s">
        <v>234</v>
      </c>
      <c r="C464" s="255" t="s">
        <v>8</v>
      </c>
      <c r="D464" s="255">
        <v>12</v>
      </c>
      <c r="E464" s="254"/>
      <c r="F464" s="254"/>
    </row>
    <row r="465" spans="1:6" ht="15">
      <c r="A465" s="248"/>
      <c r="B465" s="249" t="s">
        <v>235</v>
      </c>
      <c r="C465" s="250"/>
      <c r="D465" s="250"/>
      <c r="E465" s="251"/>
      <c r="F465" s="251"/>
    </row>
    <row r="466" spans="1:6" ht="30">
      <c r="A466" s="246" t="s">
        <v>112</v>
      </c>
      <c r="B466" s="256" t="s">
        <v>236</v>
      </c>
      <c r="C466" s="247"/>
      <c r="D466" s="163"/>
      <c r="E466" s="257"/>
      <c r="F466" s="257"/>
    </row>
    <row r="467" spans="1:6" ht="60">
      <c r="A467" s="205" t="s">
        <v>115</v>
      </c>
      <c r="B467" s="253" t="s">
        <v>237</v>
      </c>
      <c r="C467" s="76" t="s">
        <v>266</v>
      </c>
      <c r="D467" s="111">
        <v>1.5</v>
      </c>
      <c r="E467" s="254"/>
      <c r="F467" s="254"/>
    </row>
    <row r="468" spans="1:6" ht="15">
      <c r="A468" s="248"/>
      <c r="B468" s="249" t="s">
        <v>238</v>
      </c>
      <c r="C468" s="250"/>
      <c r="D468" s="250"/>
      <c r="E468" s="251"/>
      <c r="F468" s="251"/>
    </row>
    <row r="469" spans="1:6" ht="15">
      <c r="A469" s="201"/>
      <c r="B469" s="202"/>
      <c r="C469" s="203"/>
      <c r="D469" s="203"/>
      <c r="E469" s="204"/>
      <c r="F469" s="204"/>
    </row>
    <row r="470" spans="1:6" ht="15">
      <c r="A470" s="70" t="s">
        <v>0</v>
      </c>
      <c r="B470" s="258" t="str">
        <f>B457&amp;  " UKUPNO:"</f>
        <v>Zemljani radovi UKUPNO:</v>
      </c>
      <c r="C470" s="72"/>
      <c r="D470" s="73"/>
      <c r="E470" s="73"/>
      <c r="F470" s="73">
        <f>ROUND(SUM(F459:F468),2)</f>
        <v>0</v>
      </c>
    </row>
    <row r="471" spans="1:6" ht="15">
      <c r="A471" s="67"/>
      <c r="B471" s="68"/>
      <c r="C471" s="68"/>
      <c r="D471" s="68"/>
      <c r="E471" s="69"/>
      <c r="F471" s="69"/>
    </row>
    <row r="472" spans="1:6" ht="15">
      <c r="A472" s="70" t="s">
        <v>35</v>
      </c>
      <c r="B472" s="71" t="s">
        <v>127</v>
      </c>
      <c r="C472" s="72"/>
      <c r="D472" s="73"/>
      <c r="E472" s="73"/>
      <c r="F472" s="73"/>
    </row>
    <row r="473" spans="1:6" ht="15">
      <c r="A473" s="201"/>
      <c r="B473" s="202"/>
      <c r="C473" s="203"/>
      <c r="D473" s="203"/>
      <c r="E473" s="204"/>
      <c r="F473" s="204"/>
    </row>
    <row r="474" spans="1:6" ht="15">
      <c r="A474" s="246" t="s">
        <v>39</v>
      </c>
      <c r="B474" s="256" t="s">
        <v>239</v>
      </c>
      <c r="C474" s="247"/>
      <c r="D474" s="163"/>
      <c r="E474" s="14"/>
      <c r="F474" s="14" t="str">
        <f>IF(N(E474),ROUND(E474*D474,2),"")</f>
        <v/>
      </c>
    </row>
    <row r="475" spans="1:6" ht="75">
      <c r="A475" s="205" t="s">
        <v>40</v>
      </c>
      <c r="B475" s="82" t="s">
        <v>240</v>
      </c>
      <c r="C475" s="76" t="s">
        <v>266</v>
      </c>
      <c r="D475" s="111">
        <v>0.5</v>
      </c>
      <c r="E475" s="254"/>
      <c r="F475" s="254"/>
    </row>
    <row r="476" spans="1:6" ht="15">
      <c r="A476" s="248"/>
      <c r="B476" s="249" t="s">
        <v>130</v>
      </c>
      <c r="C476" s="250"/>
      <c r="D476" s="250"/>
      <c r="E476" s="251"/>
      <c r="F476" s="251"/>
    </row>
    <row r="477" spans="1:6" ht="15">
      <c r="A477" s="201"/>
      <c r="B477" s="202"/>
      <c r="C477" s="203"/>
      <c r="D477" s="203"/>
      <c r="E477" s="204"/>
      <c r="F477" s="204"/>
    </row>
    <row r="478" spans="1:6" ht="15">
      <c r="A478" s="70" t="s">
        <v>35</v>
      </c>
      <c r="B478" s="258" t="str">
        <f>B472&amp;  " UKUPNO:"</f>
        <v>Betonski radovi UKUPNO:</v>
      </c>
      <c r="C478" s="72"/>
      <c r="D478" s="73"/>
      <c r="E478" s="73"/>
      <c r="F478" s="73">
        <f>ROUND(SUM(F474:F476),2)</f>
        <v>0</v>
      </c>
    </row>
    <row r="479" spans="1:6" ht="15">
      <c r="A479" s="67"/>
      <c r="B479" s="68"/>
      <c r="C479" s="68"/>
      <c r="D479" s="68"/>
      <c r="E479" s="69"/>
      <c r="F479" s="69"/>
    </row>
    <row r="480" spans="1:6" ht="15">
      <c r="A480" s="167"/>
      <c r="B480" s="258" t="str">
        <f>"REKAPITULACIJA "</f>
        <v xml:space="preserve">REKAPITULACIJA </v>
      </c>
      <c r="C480" s="259"/>
      <c r="D480" s="153"/>
      <c r="E480" s="153"/>
      <c r="F480" s="153"/>
    </row>
    <row r="481" spans="1:6" ht="15">
      <c r="A481" s="260" t="s">
        <v>0</v>
      </c>
      <c r="B481" s="261" t="str">
        <f>B457</f>
        <v>Zemljani radovi</v>
      </c>
      <c r="C481" s="262"/>
      <c r="D481" s="263"/>
      <c r="E481" s="264"/>
      <c r="F481" s="264">
        <f>$F$23</f>
        <v>0</v>
      </c>
    </row>
    <row r="482" spans="1:6" ht="15">
      <c r="A482" s="260" t="s">
        <v>35</v>
      </c>
      <c r="B482" s="261" t="str">
        <f>B472</f>
        <v>Betonski radovi</v>
      </c>
      <c r="C482" s="262"/>
      <c r="D482" s="263"/>
      <c r="E482" s="264"/>
      <c r="F482" s="264">
        <f>$F$31</f>
        <v>0</v>
      </c>
    </row>
    <row r="483" spans="1:6" ht="30">
      <c r="A483" s="265" t="s">
        <v>277</v>
      </c>
      <c r="B483" s="244" t="str">
        <f>"A1 km 460+979, bankina                                                                                UKUPNO:"</f>
        <v>A1 km 460+979, bankina                                                                                UKUPNO:</v>
      </c>
      <c r="C483" s="266"/>
      <c r="D483" s="223"/>
      <c r="E483" s="223"/>
      <c r="F483" s="223">
        <f>SUM(F481:F482)</f>
        <v>0</v>
      </c>
    </row>
    <row r="484" spans="1:6" ht="15">
      <c r="A484" s="261"/>
      <c r="B484" s="267"/>
      <c r="C484" s="268"/>
      <c r="D484" s="264"/>
      <c r="E484" s="264"/>
      <c r="F484" s="264"/>
    </row>
    <row r="485" spans="1:6" ht="15">
      <c r="A485" s="243" t="s">
        <v>278</v>
      </c>
      <c r="B485" s="244" t="s">
        <v>279</v>
      </c>
      <c r="C485" s="245"/>
      <c r="D485" s="245"/>
      <c r="E485" s="200"/>
      <c r="F485" s="200"/>
    </row>
    <row r="486" spans="1:6" ht="15">
      <c r="A486" s="269"/>
      <c r="B486" s="270"/>
      <c r="C486" s="271"/>
      <c r="D486" s="203"/>
      <c r="E486" s="272"/>
      <c r="F486" s="272"/>
    </row>
    <row r="487" spans="1:6" ht="15">
      <c r="A487" s="70" t="s">
        <v>0</v>
      </c>
      <c r="B487" s="71" t="s">
        <v>36</v>
      </c>
      <c r="C487" s="72"/>
      <c r="D487" s="73"/>
      <c r="E487" s="73"/>
      <c r="F487" s="73"/>
    </row>
    <row r="488" spans="1:6" ht="15">
      <c r="A488" s="201"/>
      <c r="B488" s="202"/>
      <c r="C488" s="203"/>
      <c r="D488" s="203"/>
      <c r="E488" s="204"/>
      <c r="F488" s="204"/>
    </row>
    <row r="489" spans="1:6" ht="15">
      <c r="A489" s="246" t="s">
        <v>1</v>
      </c>
      <c r="B489" s="210" t="s">
        <v>228</v>
      </c>
      <c r="C489" s="247"/>
      <c r="D489" s="163"/>
      <c r="E489" s="14"/>
      <c r="F489" s="14" t="str">
        <f>IF(N(E489),ROUND(E489*D489,2),"")</f>
        <v/>
      </c>
    </row>
    <row r="490" spans="1:6" ht="45">
      <c r="A490" s="205" t="s">
        <v>29</v>
      </c>
      <c r="B490" s="206" t="s">
        <v>241</v>
      </c>
      <c r="C490" s="76" t="s">
        <v>266</v>
      </c>
      <c r="D490" s="111">
        <v>0.5</v>
      </c>
      <c r="E490" s="18"/>
      <c r="F490" s="18"/>
    </row>
    <row r="491" spans="1:6" ht="15">
      <c r="A491" s="248"/>
      <c r="B491" s="249" t="s">
        <v>230</v>
      </c>
      <c r="C491" s="250"/>
      <c r="D491" s="250"/>
      <c r="E491" s="251"/>
      <c r="F491" s="251"/>
    </row>
    <row r="492" spans="1:6" ht="17.25">
      <c r="A492" s="252" t="s">
        <v>231</v>
      </c>
      <c r="B492" s="253" t="s">
        <v>232</v>
      </c>
      <c r="C492" s="76" t="s">
        <v>266</v>
      </c>
      <c r="D492" s="111">
        <v>0.5</v>
      </c>
      <c r="E492" s="254"/>
      <c r="F492" s="254"/>
    </row>
    <row r="493" spans="1:6" ht="15">
      <c r="A493" s="248"/>
      <c r="B493" s="249" t="s">
        <v>233</v>
      </c>
      <c r="C493" s="250"/>
      <c r="D493" s="250"/>
      <c r="E493" s="251"/>
      <c r="F493" s="251"/>
    </row>
    <row r="494" spans="1:6" ht="45">
      <c r="A494" s="205" t="s">
        <v>108</v>
      </c>
      <c r="B494" s="253" t="s">
        <v>242</v>
      </c>
      <c r="C494" s="255" t="s">
        <v>8</v>
      </c>
      <c r="D494" s="255">
        <v>12</v>
      </c>
      <c r="E494" s="254"/>
      <c r="F494" s="254"/>
    </row>
    <row r="495" spans="1:6" ht="15">
      <c r="A495" s="248"/>
      <c r="B495" s="249" t="s">
        <v>235</v>
      </c>
      <c r="C495" s="250"/>
      <c r="D495" s="250"/>
      <c r="E495" s="251"/>
      <c r="F495" s="251"/>
    </row>
    <row r="496" spans="1:6" ht="15">
      <c r="A496" s="246" t="s">
        <v>112</v>
      </c>
      <c r="B496" s="256" t="s">
        <v>243</v>
      </c>
      <c r="C496" s="247"/>
      <c r="D496" s="163"/>
      <c r="E496" s="257"/>
      <c r="F496" s="257"/>
    </row>
    <row r="497" spans="1:6" ht="60">
      <c r="A497" s="205" t="s">
        <v>115</v>
      </c>
      <c r="B497" s="253" t="s">
        <v>244</v>
      </c>
      <c r="C497" s="76" t="s">
        <v>266</v>
      </c>
      <c r="D497" s="111">
        <v>1.4</v>
      </c>
      <c r="E497" s="254"/>
      <c r="F497" s="254"/>
    </row>
    <row r="498" spans="1:6" ht="15">
      <c r="A498" s="248"/>
      <c r="B498" s="249" t="s">
        <v>238</v>
      </c>
      <c r="C498" s="250"/>
      <c r="D498" s="250"/>
      <c r="E498" s="251"/>
      <c r="F498" s="251"/>
    </row>
    <row r="499" spans="1:6" ht="15">
      <c r="A499" s="201"/>
      <c r="B499" s="202"/>
      <c r="C499" s="203"/>
      <c r="D499" s="203"/>
      <c r="E499" s="204"/>
      <c r="F499" s="204"/>
    </row>
    <row r="500" spans="1:6" ht="15">
      <c r="A500" s="70" t="s">
        <v>0</v>
      </c>
      <c r="B500" s="258" t="str">
        <f>B487&amp;  " UKUPNO:"</f>
        <v>Zemljani radovi UKUPNO:</v>
      </c>
      <c r="C500" s="72"/>
      <c r="D500" s="73"/>
      <c r="E500" s="73"/>
      <c r="F500" s="73">
        <f>ROUND(SUM(F489:F498),2)</f>
        <v>0</v>
      </c>
    </row>
    <row r="501" spans="1:6" ht="15">
      <c r="A501" s="67"/>
      <c r="B501" s="68"/>
      <c r="C501" s="68"/>
      <c r="D501" s="68"/>
      <c r="E501" s="69"/>
      <c r="F501" s="69"/>
    </row>
    <row r="502" spans="1:6" ht="15">
      <c r="A502" s="70" t="s">
        <v>35</v>
      </c>
      <c r="B502" s="71" t="s">
        <v>127</v>
      </c>
      <c r="C502" s="72"/>
      <c r="D502" s="73"/>
      <c r="E502" s="73"/>
      <c r="F502" s="73"/>
    </row>
    <row r="503" spans="1:6" ht="15">
      <c r="A503" s="201"/>
      <c r="B503" s="202"/>
      <c r="C503" s="203"/>
      <c r="D503" s="203"/>
      <c r="E503" s="204"/>
      <c r="F503" s="204"/>
    </row>
    <row r="504" spans="1:6" ht="15">
      <c r="A504" s="246" t="s">
        <v>39</v>
      </c>
      <c r="B504" s="256" t="s">
        <v>239</v>
      </c>
      <c r="C504" s="247"/>
      <c r="D504" s="163"/>
      <c r="E504" s="14"/>
      <c r="F504" s="14" t="str">
        <f>IF(N(E504),ROUND(E504*D504,2),"")</f>
        <v/>
      </c>
    </row>
    <row r="505" spans="1:6" ht="75">
      <c r="A505" s="205" t="s">
        <v>40</v>
      </c>
      <c r="B505" s="82" t="s">
        <v>240</v>
      </c>
      <c r="C505" s="76" t="s">
        <v>266</v>
      </c>
      <c r="D505" s="111">
        <v>0.5</v>
      </c>
      <c r="E505" s="254"/>
      <c r="F505" s="254"/>
    </row>
    <row r="506" spans="1:6" ht="15">
      <c r="A506" s="248"/>
      <c r="B506" s="249" t="s">
        <v>130</v>
      </c>
      <c r="C506" s="250"/>
      <c r="D506" s="250"/>
      <c r="E506" s="251"/>
      <c r="F506" s="251"/>
    </row>
    <row r="507" spans="1:6" ht="15">
      <c r="A507" s="201"/>
      <c r="B507" s="202"/>
      <c r="C507" s="203"/>
      <c r="D507" s="203"/>
      <c r="E507" s="204"/>
      <c r="F507" s="204"/>
    </row>
    <row r="508" spans="1:6" ht="15">
      <c r="A508" s="70" t="s">
        <v>35</v>
      </c>
      <c r="B508" s="258" t="str">
        <f>B502&amp;  " UKUPNO:"</f>
        <v>Betonski radovi UKUPNO:</v>
      </c>
      <c r="C508" s="72"/>
      <c r="D508" s="73"/>
      <c r="E508" s="73"/>
      <c r="F508" s="73">
        <f>ROUND(SUM(F504:F506),2)</f>
        <v>0</v>
      </c>
    </row>
    <row r="509" spans="1:6" ht="15">
      <c r="A509" s="67"/>
      <c r="B509" s="68"/>
      <c r="C509" s="68"/>
      <c r="D509" s="68"/>
      <c r="E509" s="69"/>
      <c r="F509" s="69"/>
    </row>
    <row r="510" spans="1:6" ht="15">
      <c r="A510" s="167"/>
      <c r="B510" s="258" t="str">
        <f>"REKAPITULACIJA "</f>
        <v xml:space="preserve">REKAPITULACIJA </v>
      </c>
      <c r="C510" s="259"/>
      <c r="D510" s="153"/>
      <c r="E510" s="153"/>
      <c r="F510" s="153"/>
    </row>
    <row r="511" spans="1:6" ht="15">
      <c r="A511" s="260" t="s">
        <v>0</v>
      </c>
      <c r="B511" s="261" t="str">
        <f>B487</f>
        <v>Zemljani radovi</v>
      </c>
      <c r="C511" s="262"/>
      <c r="D511" s="263"/>
      <c r="E511" s="264"/>
      <c r="F511" s="264">
        <f>$F$23</f>
        <v>0</v>
      </c>
    </row>
    <row r="512" spans="1:6" ht="15">
      <c r="A512" s="260" t="s">
        <v>35</v>
      </c>
      <c r="B512" s="261" t="str">
        <f>B502</f>
        <v>Betonski radovi</v>
      </c>
      <c r="C512" s="262"/>
      <c r="D512" s="263"/>
      <c r="E512" s="264"/>
      <c r="F512" s="264">
        <f>$F$31</f>
        <v>0</v>
      </c>
    </row>
    <row r="513" spans="1:6" ht="15">
      <c r="A513" s="265" t="s">
        <v>278</v>
      </c>
      <c r="B513" s="244" t="str">
        <f>"A1 km 460+750 L/S, bankina                                                                   UKUPNO:"</f>
        <v>A1 km 460+750 L/S, bankina                                                                   UKUPNO:</v>
      </c>
      <c r="C513" s="266"/>
      <c r="D513" s="223"/>
      <c r="E513" s="223"/>
      <c r="F513" s="223">
        <f>SUM(F511:F512)</f>
        <v>0</v>
      </c>
    </row>
    <row r="514" spans="1:6" ht="15">
      <c r="A514" s="273"/>
      <c r="B514" s="267"/>
      <c r="C514" s="268"/>
      <c r="D514" s="264"/>
      <c r="E514" s="264"/>
      <c r="F514" s="264"/>
    </row>
    <row r="515" spans="1:6" ht="15">
      <c r="A515" s="194" t="s">
        <v>281</v>
      </c>
      <c r="B515" s="195" t="s">
        <v>280</v>
      </c>
      <c r="C515" s="199"/>
      <c r="D515" s="199"/>
      <c r="E515" s="200"/>
      <c r="F515" s="200"/>
    </row>
    <row r="516" spans="1:6" ht="15">
      <c r="A516" s="197"/>
      <c r="B516" s="198"/>
      <c r="C516" s="172"/>
      <c r="D516" s="106"/>
      <c r="E516" s="173"/>
      <c r="F516" s="173"/>
    </row>
    <row r="517" spans="1:6" ht="15">
      <c r="A517" s="70" t="s">
        <v>0</v>
      </c>
      <c r="B517" s="102" t="s">
        <v>36</v>
      </c>
      <c r="C517" s="103"/>
      <c r="D517" s="73"/>
      <c r="E517" s="73"/>
      <c r="F517" s="73"/>
    </row>
    <row r="518" spans="1:6" ht="15">
      <c r="A518" s="104"/>
      <c r="B518" s="105"/>
      <c r="C518" s="106"/>
      <c r="D518" s="106"/>
      <c r="E518" s="107"/>
      <c r="F518" s="107"/>
    </row>
    <row r="519" spans="1:6" ht="15">
      <c r="A519" s="108" t="s">
        <v>1</v>
      </c>
      <c r="B519" s="129" t="s">
        <v>64</v>
      </c>
      <c r="C519" s="110"/>
      <c r="D519" s="111"/>
      <c r="E519" s="118"/>
      <c r="F519" s="118"/>
    </row>
    <row r="520" spans="1:6" ht="15">
      <c r="A520" s="124"/>
      <c r="B520" s="132" t="s">
        <v>61</v>
      </c>
      <c r="C520" s="125"/>
      <c r="D520" s="126"/>
      <c r="E520" s="164"/>
      <c r="F520" s="164"/>
    </row>
    <row r="521" spans="1:6" ht="90">
      <c r="A521" s="108" t="s">
        <v>29</v>
      </c>
      <c r="B521" s="129" t="s">
        <v>245</v>
      </c>
      <c r="C521" s="110" t="s">
        <v>266</v>
      </c>
      <c r="D521" s="111">
        <v>5</v>
      </c>
      <c r="E521" s="123"/>
      <c r="F521" s="123"/>
    </row>
    <row r="522" spans="1:6" ht="15">
      <c r="A522" s="112"/>
      <c r="B522" s="132" t="s">
        <v>111</v>
      </c>
      <c r="C522" s="114"/>
      <c r="D522" s="114"/>
      <c r="E522" s="115"/>
      <c r="F522" s="115"/>
    </row>
    <row r="523" spans="1:6" ht="15">
      <c r="A523" s="108" t="s">
        <v>108</v>
      </c>
      <c r="B523" s="129" t="s">
        <v>68</v>
      </c>
      <c r="C523" s="130"/>
      <c r="D523" s="130"/>
      <c r="E523" s="123"/>
      <c r="F523" s="123"/>
    </row>
    <row r="524" spans="1:6" ht="15">
      <c r="A524" s="124"/>
      <c r="B524" s="79" t="s">
        <v>114</v>
      </c>
      <c r="C524" s="125"/>
      <c r="D524" s="126"/>
      <c r="E524" s="115"/>
      <c r="F524" s="115"/>
    </row>
    <row r="525" spans="1:6" ht="15">
      <c r="A525" s="108" t="s">
        <v>109</v>
      </c>
      <c r="B525" s="129" t="s">
        <v>70</v>
      </c>
      <c r="C525" s="110" t="s">
        <v>8</v>
      </c>
      <c r="D525" s="111">
        <v>9</v>
      </c>
      <c r="E525" s="123"/>
      <c r="F525" s="123"/>
    </row>
    <row r="526" spans="1:6" ht="15">
      <c r="A526" s="124"/>
      <c r="B526" s="132" t="s">
        <v>71</v>
      </c>
      <c r="C526" s="125"/>
      <c r="D526" s="126"/>
      <c r="E526" s="115"/>
      <c r="F526" s="115"/>
    </row>
    <row r="527" spans="1:6" ht="17.25">
      <c r="A527" s="108" t="s">
        <v>146</v>
      </c>
      <c r="B527" s="129" t="s">
        <v>73</v>
      </c>
      <c r="C527" s="110" t="s">
        <v>266</v>
      </c>
      <c r="D527" s="111">
        <v>0.7</v>
      </c>
      <c r="E527" s="123"/>
      <c r="F527" s="123"/>
    </row>
    <row r="528" spans="1:6" ht="15">
      <c r="A528" s="124"/>
      <c r="B528" s="132" t="s">
        <v>74</v>
      </c>
      <c r="C528" s="125"/>
      <c r="D528" s="126"/>
      <c r="E528" s="115"/>
      <c r="F528" s="115"/>
    </row>
    <row r="529" spans="1:6" ht="15">
      <c r="A529" s="108" t="s">
        <v>147</v>
      </c>
      <c r="B529" s="129" t="s">
        <v>118</v>
      </c>
      <c r="C529" s="110" t="s">
        <v>8</v>
      </c>
      <c r="D529" s="111">
        <v>9</v>
      </c>
      <c r="E529" s="123"/>
      <c r="F529" s="123"/>
    </row>
    <row r="530" spans="1:6" ht="15">
      <c r="A530" s="124"/>
      <c r="B530" s="132" t="s">
        <v>119</v>
      </c>
      <c r="C530" s="125"/>
      <c r="D530" s="126"/>
      <c r="E530" s="115"/>
      <c r="F530" s="115"/>
    </row>
    <row r="531" spans="1:6" ht="30">
      <c r="A531" s="108" t="s">
        <v>148</v>
      </c>
      <c r="B531" s="129" t="s">
        <v>82</v>
      </c>
      <c r="C531" s="110" t="s">
        <v>266</v>
      </c>
      <c r="D531" s="111">
        <v>0.7</v>
      </c>
      <c r="E531" s="123"/>
      <c r="F531" s="123"/>
    </row>
    <row r="532" spans="1:6" ht="15">
      <c r="A532" s="124"/>
      <c r="B532" s="132" t="s">
        <v>74</v>
      </c>
      <c r="C532" s="125"/>
      <c r="D532" s="126"/>
      <c r="E532" s="115"/>
      <c r="F532" s="115"/>
    </row>
    <row r="533" spans="1:6" ht="15">
      <c r="A533" s="108" t="s">
        <v>149</v>
      </c>
      <c r="B533" s="129" t="s">
        <v>246</v>
      </c>
      <c r="C533" s="110" t="s">
        <v>55</v>
      </c>
      <c r="D533" s="111">
        <v>18</v>
      </c>
      <c r="E533" s="123"/>
      <c r="F533" s="123"/>
    </row>
    <row r="534" spans="1:6" ht="15">
      <c r="A534" s="124"/>
      <c r="B534" s="132" t="s">
        <v>150</v>
      </c>
      <c r="C534" s="125"/>
      <c r="D534" s="126"/>
      <c r="E534" s="115"/>
      <c r="F534" s="115"/>
    </row>
    <row r="535" spans="1:6" ht="15">
      <c r="A535" s="108" t="s">
        <v>151</v>
      </c>
      <c r="B535" s="129" t="s">
        <v>90</v>
      </c>
      <c r="C535" s="110" t="s">
        <v>8</v>
      </c>
      <c r="D535" s="111">
        <v>18</v>
      </c>
      <c r="E535" s="123"/>
      <c r="F535" s="123"/>
    </row>
    <row r="536" spans="1:6" ht="15">
      <c r="A536" s="124"/>
      <c r="B536" s="132" t="s">
        <v>91</v>
      </c>
      <c r="C536" s="125"/>
      <c r="D536" s="126"/>
      <c r="E536" s="115"/>
      <c r="F536" s="115"/>
    </row>
    <row r="537" spans="1:6" ht="45">
      <c r="A537" s="108" t="s">
        <v>152</v>
      </c>
      <c r="B537" s="129" t="s">
        <v>125</v>
      </c>
      <c r="C537" s="110" t="s">
        <v>266</v>
      </c>
      <c r="D537" s="111">
        <v>3</v>
      </c>
      <c r="E537" s="123"/>
      <c r="F537" s="123"/>
    </row>
    <row r="538" spans="1:6" ht="15">
      <c r="A538" s="124"/>
      <c r="B538" s="132" t="s">
        <v>94</v>
      </c>
      <c r="C538" s="125"/>
      <c r="D538" s="126"/>
      <c r="E538" s="115"/>
      <c r="F538" s="115"/>
    </row>
    <row r="539" spans="1:6" ht="30">
      <c r="A539" s="108" t="s">
        <v>154</v>
      </c>
      <c r="B539" s="129" t="s">
        <v>99</v>
      </c>
      <c r="C539" s="110" t="s">
        <v>100</v>
      </c>
      <c r="D539" s="111">
        <v>1</v>
      </c>
      <c r="E539" s="123"/>
      <c r="F539" s="123"/>
    </row>
    <row r="540" spans="1:6" ht="15">
      <c r="A540" s="165"/>
      <c r="B540" s="132" t="s">
        <v>101</v>
      </c>
      <c r="C540" s="166"/>
      <c r="D540" s="166"/>
      <c r="E540" s="115"/>
      <c r="F540" s="115"/>
    </row>
    <row r="541" spans="1:6" ht="15">
      <c r="A541" s="104"/>
      <c r="B541" s="105"/>
      <c r="C541" s="106"/>
      <c r="D541" s="106"/>
      <c r="E541" s="107"/>
      <c r="F541" s="107"/>
    </row>
    <row r="542" spans="1:6" ht="15">
      <c r="A542" s="70" t="s">
        <v>0</v>
      </c>
      <c r="B542" s="127" t="str">
        <f>B517&amp;  " UKUPNO:"</f>
        <v>Zemljani radovi UKUPNO:</v>
      </c>
      <c r="C542" s="103"/>
      <c r="D542" s="73"/>
      <c r="E542" s="73"/>
      <c r="F542" s="73">
        <f>ROUND(SUM(F519:F539),2)</f>
        <v>0</v>
      </c>
    </row>
    <row r="543" spans="1:6" ht="15">
      <c r="A543" s="67"/>
      <c r="B543" s="68"/>
      <c r="C543" s="68"/>
      <c r="D543" s="68"/>
      <c r="E543" s="69"/>
      <c r="F543" s="69"/>
    </row>
    <row r="544" spans="1:6" ht="15">
      <c r="A544" s="70" t="s">
        <v>35</v>
      </c>
      <c r="B544" s="102" t="s">
        <v>127</v>
      </c>
      <c r="C544" s="103"/>
      <c r="D544" s="73"/>
      <c r="E544" s="73"/>
      <c r="F544" s="73"/>
    </row>
    <row r="545" spans="1:6" ht="15">
      <c r="A545" s="104"/>
      <c r="B545" s="105"/>
      <c r="C545" s="106"/>
      <c r="D545" s="106"/>
      <c r="E545" s="107"/>
      <c r="F545" s="107"/>
    </row>
    <row r="546" spans="1:6" ht="15">
      <c r="A546" s="161" t="s">
        <v>39</v>
      </c>
      <c r="B546" s="134" t="s">
        <v>128</v>
      </c>
      <c r="C546" s="162"/>
      <c r="D546" s="163"/>
      <c r="E546" s="14"/>
      <c r="F546" s="14" t="str">
        <f>IF(N(E546),ROUND(E546*D546,2),"")</f>
        <v/>
      </c>
    </row>
    <row r="547" spans="1:6" ht="75">
      <c r="A547" s="108" t="s">
        <v>40</v>
      </c>
      <c r="B547" s="139" t="s">
        <v>129</v>
      </c>
      <c r="C547" s="110" t="s">
        <v>266</v>
      </c>
      <c r="D547" s="111">
        <v>1.5</v>
      </c>
      <c r="E547" s="123"/>
      <c r="F547" s="123"/>
    </row>
    <row r="548" spans="1:6" ht="15">
      <c r="A548" s="112"/>
      <c r="B548" s="132" t="s">
        <v>130</v>
      </c>
      <c r="C548" s="114"/>
      <c r="D548" s="114"/>
      <c r="E548" s="115"/>
      <c r="F548" s="115"/>
    </row>
    <row r="549" spans="1:6" ht="15">
      <c r="A549" s="104"/>
      <c r="B549" s="105"/>
      <c r="C549" s="106"/>
      <c r="D549" s="106"/>
      <c r="E549" s="107"/>
      <c r="F549" s="107"/>
    </row>
    <row r="550" spans="1:6" ht="15">
      <c r="A550" s="70" t="s">
        <v>35</v>
      </c>
      <c r="B550" s="127" t="str">
        <f>B544&amp;  " UKUPNO:"</f>
        <v>Betonski radovi UKUPNO:</v>
      </c>
      <c r="C550" s="103"/>
      <c r="D550" s="73"/>
      <c r="E550" s="73"/>
      <c r="F550" s="73">
        <f>ROUND(SUM(F546:F548),2)</f>
        <v>0</v>
      </c>
    </row>
    <row r="551" spans="1:6" ht="15">
      <c r="A551" s="67"/>
      <c r="B551" s="68"/>
      <c r="C551" s="68"/>
      <c r="D551" s="68"/>
      <c r="E551" s="69"/>
      <c r="F551" s="69"/>
    </row>
    <row r="552" spans="1:6" ht="15">
      <c r="A552" s="167"/>
      <c r="B552" s="240" t="str">
        <f>"REKAPITULACIJA "</f>
        <v xml:space="preserve">REKAPITULACIJA </v>
      </c>
      <c r="C552" s="152"/>
      <c r="D552" s="153"/>
      <c r="E552" s="153"/>
      <c r="F552" s="153"/>
    </row>
    <row r="553" spans="1:6" ht="15">
      <c r="A553" s="154" t="s">
        <v>0</v>
      </c>
      <c r="B553" s="155" t="str">
        <f>B517</f>
        <v>Zemljani radovi</v>
      </c>
      <c r="C553" s="156"/>
      <c r="D553" s="157"/>
      <c r="E553" s="158"/>
      <c r="F553" s="158">
        <f>F542</f>
        <v>0</v>
      </c>
    </row>
    <row r="554" spans="1:6" ht="15">
      <c r="A554" s="154" t="s">
        <v>35</v>
      </c>
      <c r="B554" s="155" t="str">
        <f>B544</f>
        <v>Betonski radovi</v>
      </c>
      <c r="C554" s="156"/>
      <c r="D554" s="157"/>
      <c r="E554" s="158"/>
      <c r="F554" s="158">
        <f>F550</f>
        <v>0</v>
      </c>
    </row>
    <row r="555" spans="1:6" ht="30">
      <c r="A555" s="221" t="s">
        <v>281</v>
      </c>
      <c r="B555" s="195" t="str">
        <f>" A1 km 457+000 D/S, bankina                                                                  UKUPNO:"</f>
        <v xml:space="preserve"> A1 km 457+000 D/S, bankina                                                                  UKUPNO:</v>
      </c>
      <c r="C555" s="222"/>
      <c r="D555" s="223"/>
      <c r="E555" s="223"/>
      <c r="F555" s="223">
        <f>SUM(F553:F554)</f>
        <v>0</v>
      </c>
    </row>
    <row r="556" spans="1:6" ht="15">
      <c r="A556" s="155"/>
      <c r="B556" s="168"/>
      <c r="C556" s="169"/>
      <c r="D556" s="158"/>
      <c r="E556" s="158"/>
      <c r="F556" s="158"/>
    </row>
    <row r="557" spans="1:6" ht="15">
      <c r="A557" s="243" t="s">
        <v>283</v>
      </c>
      <c r="B557" s="244" t="s">
        <v>282</v>
      </c>
      <c r="C557" s="245"/>
      <c r="D557" s="245"/>
      <c r="E557" s="200"/>
      <c r="F557" s="200"/>
    </row>
    <row r="558" spans="1:6" ht="15">
      <c r="A558" s="269"/>
      <c r="B558" s="270"/>
      <c r="C558" s="271"/>
      <c r="D558" s="203"/>
      <c r="E558" s="272"/>
      <c r="F558" s="272"/>
    </row>
    <row r="559" spans="1:6" ht="15">
      <c r="A559" s="70" t="s">
        <v>0</v>
      </c>
      <c r="B559" s="71" t="s">
        <v>36</v>
      </c>
      <c r="C559" s="72"/>
      <c r="D559" s="73"/>
      <c r="E559" s="73"/>
      <c r="F559" s="73"/>
    </row>
    <row r="560" spans="1:6" ht="15">
      <c r="A560" s="201"/>
      <c r="B560" s="202"/>
      <c r="C560" s="203"/>
      <c r="D560" s="203"/>
      <c r="E560" s="204"/>
      <c r="F560" s="204"/>
    </row>
    <row r="561" spans="1:6" ht="15">
      <c r="A561" s="246" t="s">
        <v>1</v>
      </c>
      <c r="B561" s="210" t="s">
        <v>247</v>
      </c>
      <c r="C561" s="247"/>
      <c r="D561" s="163"/>
      <c r="E561" s="14"/>
      <c r="F561" s="14" t="str">
        <f>IF(N(E561),ROUND(E561*D561,2),"")</f>
        <v/>
      </c>
    </row>
    <row r="562" spans="1:6" ht="45">
      <c r="A562" s="205" t="s">
        <v>29</v>
      </c>
      <c r="B562" s="206" t="s">
        <v>248</v>
      </c>
      <c r="C562" s="76" t="s">
        <v>266</v>
      </c>
      <c r="D562" s="111">
        <v>3</v>
      </c>
      <c r="E562" s="18"/>
      <c r="F562" s="18"/>
    </row>
    <row r="563" spans="1:6" ht="15">
      <c r="A563" s="248"/>
      <c r="B563" s="249" t="s">
        <v>249</v>
      </c>
      <c r="C563" s="250"/>
      <c r="D563" s="250"/>
      <c r="E563" s="251"/>
      <c r="F563" s="251"/>
    </row>
    <row r="564" spans="1:6" ht="17.25">
      <c r="A564" s="252" t="s">
        <v>231</v>
      </c>
      <c r="B564" s="253" t="s">
        <v>232</v>
      </c>
      <c r="C564" s="76" t="s">
        <v>266</v>
      </c>
      <c r="D564" s="111">
        <v>3</v>
      </c>
      <c r="E564" s="254"/>
      <c r="F564" s="254"/>
    </row>
    <row r="565" spans="1:6" ht="15">
      <c r="A565" s="248"/>
      <c r="B565" s="249" t="s">
        <v>233</v>
      </c>
      <c r="C565" s="250"/>
      <c r="D565" s="250"/>
      <c r="E565" s="251"/>
      <c r="F565" s="251"/>
    </row>
    <row r="566" spans="1:6" ht="45">
      <c r="A566" s="205" t="s">
        <v>108</v>
      </c>
      <c r="B566" s="253" t="s">
        <v>250</v>
      </c>
      <c r="C566" s="255" t="s">
        <v>8</v>
      </c>
      <c r="D566" s="255">
        <v>12</v>
      </c>
      <c r="E566" s="254"/>
      <c r="F566" s="254"/>
    </row>
    <row r="567" spans="1:6" ht="15">
      <c r="A567" s="248"/>
      <c r="B567" s="249" t="s">
        <v>235</v>
      </c>
      <c r="C567" s="250"/>
      <c r="D567" s="250"/>
      <c r="E567" s="251"/>
      <c r="F567" s="251"/>
    </row>
    <row r="568" spans="1:6" ht="15">
      <c r="A568" s="246" t="s">
        <v>112</v>
      </c>
      <c r="B568" s="256" t="s">
        <v>243</v>
      </c>
      <c r="C568" s="247"/>
      <c r="D568" s="163"/>
      <c r="E568" s="257"/>
      <c r="F568" s="257"/>
    </row>
    <row r="569" spans="1:6" ht="60">
      <c r="A569" s="205" t="s">
        <v>115</v>
      </c>
      <c r="B569" s="253" t="s">
        <v>251</v>
      </c>
      <c r="C569" s="76" t="s">
        <v>266</v>
      </c>
      <c r="D569" s="111">
        <v>2.5</v>
      </c>
      <c r="E569" s="254"/>
      <c r="F569" s="254"/>
    </row>
    <row r="570" spans="1:6" ht="15">
      <c r="A570" s="248"/>
      <c r="B570" s="249" t="s">
        <v>238</v>
      </c>
      <c r="C570" s="250"/>
      <c r="D570" s="250"/>
      <c r="E570" s="251"/>
      <c r="F570" s="251"/>
    </row>
    <row r="571" spans="1:6" ht="15">
      <c r="A571" s="201"/>
      <c r="B571" s="202"/>
      <c r="C571" s="203"/>
      <c r="D571" s="203"/>
      <c r="E571" s="204"/>
      <c r="F571" s="204"/>
    </row>
    <row r="572" spans="1:6" ht="15">
      <c r="A572" s="70" t="s">
        <v>0</v>
      </c>
      <c r="B572" s="258" t="str">
        <f>B559&amp;  " UKUPNO:"</f>
        <v>Zemljani radovi UKUPNO:</v>
      </c>
      <c r="C572" s="72"/>
      <c r="D572" s="73"/>
      <c r="E572" s="73"/>
      <c r="F572" s="73">
        <f>ROUND(SUM(F561:F570),2)</f>
        <v>0</v>
      </c>
    </row>
    <row r="573" spans="1:6" ht="15">
      <c r="A573" s="67"/>
      <c r="B573" s="68"/>
      <c r="C573" s="68"/>
      <c r="D573" s="68"/>
      <c r="E573" s="69"/>
      <c r="F573" s="69"/>
    </row>
    <row r="574" spans="1:6" ht="15">
      <c r="A574" s="70" t="s">
        <v>35</v>
      </c>
      <c r="B574" s="71" t="s">
        <v>127</v>
      </c>
      <c r="C574" s="72"/>
      <c r="D574" s="73"/>
      <c r="E574" s="73"/>
      <c r="F574" s="73"/>
    </row>
    <row r="575" spans="1:6" ht="15">
      <c r="A575" s="201"/>
      <c r="B575" s="202"/>
      <c r="C575" s="203"/>
      <c r="D575" s="203"/>
      <c r="E575" s="204"/>
      <c r="F575" s="204"/>
    </row>
    <row r="576" spans="1:6" ht="15">
      <c r="A576" s="246" t="s">
        <v>39</v>
      </c>
      <c r="B576" s="256" t="s">
        <v>239</v>
      </c>
      <c r="C576" s="247"/>
      <c r="D576" s="163"/>
      <c r="E576" s="14"/>
      <c r="F576" s="14" t="str">
        <f>IF(N(E576),ROUND(E576*D576,2),"")</f>
        <v/>
      </c>
    </row>
    <row r="577" spans="1:6" ht="75">
      <c r="A577" s="205" t="s">
        <v>40</v>
      </c>
      <c r="B577" s="82" t="s">
        <v>240</v>
      </c>
      <c r="C577" s="76" t="s">
        <v>266</v>
      </c>
      <c r="D577" s="111">
        <v>0.5</v>
      </c>
      <c r="E577" s="254"/>
      <c r="F577" s="254"/>
    </row>
    <row r="578" spans="1:6" ht="15">
      <c r="A578" s="248"/>
      <c r="B578" s="249" t="s">
        <v>130</v>
      </c>
      <c r="C578" s="250"/>
      <c r="D578" s="250"/>
      <c r="E578" s="251"/>
      <c r="F578" s="251"/>
    </row>
    <row r="579" spans="1:6" ht="15">
      <c r="A579" s="201"/>
      <c r="B579" s="202"/>
      <c r="C579" s="203"/>
      <c r="D579" s="203"/>
      <c r="E579" s="204"/>
      <c r="F579" s="204"/>
    </row>
    <row r="580" spans="1:6" ht="15">
      <c r="A580" s="70" t="s">
        <v>35</v>
      </c>
      <c r="B580" s="258" t="str">
        <f>B574&amp;  " UKUPNO:"</f>
        <v>Betonski radovi UKUPNO:</v>
      </c>
      <c r="C580" s="72"/>
      <c r="D580" s="73"/>
      <c r="E580" s="73"/>
      <c r="F580" s="73">
        <f>ROUND(SUM(F576:F578),2)</f>
        <v>0</v>
      </c>
    </row>
    <row r="581" spans="1:6" ht="15">
      <c r="A581" s="67"/>
      <c r="B581" s="68"/>
      <c r="C581" s="68"/>
      <c r="D581" s="68"/>
      <c r="E581" s="69"/>
      <c r="F581" s="69"/>
    </row>
    <row r="582" spans="1:6" ht="15">
      <c r="A582" s="167"/>
      <c r="B582" s="274" t="str">
        <f>"REKAPITULACIJA "</f>
        <v xml:space="preserve">REKAPITULACIJA </v>
      </c>
      <c r="C582" s="259"/>
      <c r="D582" s="153"/>
      <c r="E582" s="153"/>
      <c r="F582" s="153"/>
    </row>
    <row r="583" spans="1:6" ht="15">
      <c r="A583" s="260" t="s">
        <v>0</v>
      </c>
      <c r="B583" s="261" t="str">
        <f>B559</f>
        <v>Zemljani radovi</v>
      </c>
      <c r="C583" s="262"/>
      <c r="D583" s="263"/>
      <c r="E583" s="264"/>
      <c r="F583" s="264">
        <f>$F$23</f>
        <v>0</v>
      </c>
    </row>
    <row r="584" spans="1:6" ht="15">
      <c r="A584" s="260" t="s">
        <v>35</v>
      </c>
      <c r="B584" s="261" t="str">
        <f>B574</f>
        <v>Betonski radovi</v>
      </c>
      <c r="C584" s="262"/>
      <c r="D584" s="263"/>
      <c r="E584" s="264"/>
      <c r="F584" s="264">
        <f>$F$31</f>
        <v>0</v>
      </c>
    </row>
    <row r="585" spans="1:6" ht="30">
      <c r="A585" s="265" t="s">
        <v>283</v>
      </c>
      <c r="B585" s="244" t="str">
        <f>" A1 km 457+850 DS, bankina                                                                     UKUPNO:"</f>
        <v xml:space="preserve"> A1 km 457+850 DS, bankina                                                                     UKUPNO:</v>
      </c>
      <c r="C585" s="266"/>
      <c r="D585" s="223"/>
      <c r="E585" s="223"/>
      <c r="F585" s="223">
        <f>SUM(F583:F584)</f>
        <v>0</v>
      </c>
    </row>
    <row r="586" spans="1:6" ht="15">
      <c r="A586" s="261"/>
      <c r="B586" s="267"/>
      <c r="C586" s="268"/>
      <c r="D586" s="264"/>
      <c r="E586" s="264"/>
      <c r="F586" s="264"/>
    </row>
    <row r="587" spans="1:6" ht="15">
      <c r="A587" s="243" t="s">
        <v>285</v>
      </c>
      <c r="B587" s="244" t="s">
        <v>284</v>
      </c>
      <c r="C587" s="245"/>
      <c r="D587" s="245"/>
      <c r="E587" s="200"/>
      <c r="F587" s="200"/>
    </row>
    <row r="588" spans="1:6" ht="15">
      <c r="A588" s="269"/>
      <c r="B588" s="270"/>
      <c r="C588" s="271"/>
      <c r="D588" s="203"/>
      <c r="E588" s="272"/>
      <c r="F588" s="272"/>
    </row>
    <row r="589" spans="1:6" ht="15">
      <c r="A589" s="70" t="s">
        <v>0</v>
      </c>
      <c r="B589" s="71" t="s">
        <v>36</v>
      </c>
      <c r="C589" s="72"/>
      <c r="D589" s="73"/>
      <c r="E589" s="73"/>
      <c r="F589" s="73"/>
    </row>
    <row r="590" spans="1:6" ht="15">
      <c r="A590" s="201"/>
      <c r="B590" s="202"/>
      <c r="C590" s="203"/>
      <c r="D590" s="203"/>
      <c r="E590" s="204"/>
      <c r="F590" s="204"/>
    </row>
    <row r="591" spans="1:6" ht="15">
      <c r="A591" s="246" t="s">
        <v>1</v>
      </c>
      <c r="B591" s="210" t="s">
        <v>247</v>
      </c>
      <c r="C591" s="247"/>
      <c r="D591" s="163"/>
      <c r="E591" s="14"/>
      <c r="F591" s="14" t="str">
        <f>IF(N(E591),ROUND(E591*D591,2),"")</f>
        <v/>
      </c>
    </row>
    <row r="592" spans="1:6" ht="30">
      <c r="A592" s="205" t="s">
        <v>29</v>
      </c>
      <c r="B592" s="206" t="s">
        <v>252</v>
      </c>
      <c r="C592" s="76" t="s">
        <v>266</v>
      </c>
      <c r="D592" s="111">
        <v>0.5</v>
      </c>
      <c r="E592" s="18"/>
      <c r="F592" s="18"/>
    </row>
    <row r="593" spans="1:6" ht="15">
      <c r="A593" s="248"/>
      <c r="B593" s="249" t="s">
        <v>249</v>
      </c>
      <c r="C593" s="250"/>
      <c r="D593" s="250"/>
      <c r="E593" s="251"/>
      <c r="F593" s="251"/>
    </row>
    <row r="594" spans="1:6" ht="17.25">
      <c r="A594" s="252" t="s">
        <v>231</v>
      </c>
      <c r="B594" s="253" t="s">
        <v>232</v>
      </c>
      <c r="C594" s="76" t="s">
        <v>266</v>
      </c>
      <c r="D594" s="111">
        <v>0.5</v>
      </c>
      <c r="E594" s="254"/>
      <c r="F594" s="254"/>
    </row>
    <row r="595" spans="1:6" ht="15">
      <c r="A595" s="248"/>
      <c r="B595" s="249" t="s">
        <v>233</v>
      </c>
      <c r="C595" s="250"/>
      <c r="D595" s="250"/>
      <c r="E595" s="251"/>
      <c r="F595" s="251"/>
    </row>
    <row r="596" spans="1:6" ht="45">
      <c r="A596" s="205" t="s">
        <v>108</v>
      </c>
      <c r="B596" s="253" t="s">
        <v>250</v>
      </c>
      <c r="C596" s="255" t="s">
        <v>8</v>
      </c>
      <c r="D596" s="255">
        <v>14</v>
      </c>
      <c r="E596" s="254"/>
      <c r="F596" s="254"/>
    </row>
    <row r="597" spans="1:6" ht="15">
      <c r="A597" s="248"/>
      <c r="B597" s="249" t="s">
        <v>235</v>
      </c>
      <c r="C597" s="250"/>
      <c r="D597" s="250"/>
      <c r="E597" s="251"/>
      <c r="F597" s="251"/>
    </row>
    <row r="598" spans="1:6" ht="15">
      <c r="A598" s="246" t="s">
        <v>112</v>
      </c>
      <c r="B598" s="256" t="s">
        <v>243</v>
      </c>
      <c r="C598" s="247"/>
      <c r="D598" s="163"/>
      <c r="E598" s="257"/>
      <c r="F598" s="257"/>
    </row>
    <row r="599" spans="1:6" ht="60">
      <c r="A599" s="205" t="s">
        <v>115</v>
      </c>
      <c r="B599" s="253" t="s">
        <v>251</v>
      </c>
      <c r="C599" s="76" t="s">
        <v>266</v>
      </c>
      <c r="D599" s="111">
        <v>1.5</v>
      </c>
      <c r="E599" s="254"/>
      <c r="F599" s="254"/>
    </row>
    <row r="600" spans="1:6" ht="15">
      <c r="A600" s="248"/>
      <c r="B600" s="249" t="s">
        <v>238</v>
      </c>
      <c r="C600" s="250"/>
      <c r="D600" s="250"/>
      <c r="E600" s="251"/>
      <c r="F600" s="251"/>
    </row>
    <row r="601" spans="1:6" ht="15">
      <c r="A601" s="201"/>
      <c r="B601" s="202"/>
      <c r="C601" s="203"/>
      <c r="D601" s="203"/>
      <c r="E601" s="204"/>
      <c r="F601" s="204"/>
    </row>
    <row r="602" spans="1:6" ht="15">
      <c r="A602" s="70" t="s">
        <v>0</v>
      </c>
      <c r="B602" s="258" t="str">
        <f>B589&amp;  " UKUPNO:"</f>
        <v>Zemljani radovi UKUPNO:</v>
      </c>
      <c r="C602" s="72"/>
      <c r="D602" s="73"/>
      <c r="E602" s="73"/>
      <c r="F602" s="73">
        <f>ROUND(SUM(F591:F600),2)</f>
        <v>0</v>
      </c>
    </row>
    <row r="603" spans="1:6" ht="15">
      <c r="A603" s="67"/>
      <c r="B603" s="68"/>
      <c r="C603" s="68"/>
      <c r="D603" s="68"/>
      <c r="E603" s="69"/>
      <c r="F603" s="69"/>
    </row>
    <row r="604" spans="1:6" ht="15">
      <c r="A604" s="70" t="s">
        <v>35</v>
      </c>
      <c r="B604" s="71" t="s">
        <v>127</v>
      </c>
      <c r="C604" s="72"/>
      <c r="D604" s="73"/>
      <c r="E604" s="73"/>
      <c r="F604" s="73"/>
    </row>
    <row r="605" spans="1:6" ht="15">
      <c r="A605" s="201"/>
      <c r="B605" s="202"/>
      <c r="C605" s="203"/>
      <c r="D605" s="203"/>
      <c r="E605" s="204"/>
      <c r="F605" s="204"/>
    </row>
    <row r="606" spans="1:6" ht="15">
      <c r="A606" s="246" t="s">
        <v>39</v>
      </c>
      <c r="B606" s="256" t="s">
        <v>239</v>
      </c>
      <c r="C606" s="247"/>
      <c r="D606" s="163"/>
      <c r="E606" s="14"/>
      <c r="F606" s="14" t="str">
        <f>IF(N(E606),ROUND(E606*D606,2),"")</f>
        <v/>
      </c>
    </row>
    <row r="607" spans="1:6" ht="75">
      <c r="A607" s="205" t="s">
        <v>40</v>
      </c>
      <c r="B607" s="82" t="s">
        <v>240</v>
      </c>
      <c r="C607" s="76" t="s">
        <v>266</v>
      </c>
      <c r="D607" s="111">
        <v>0.5</v>
      </c>
      <c r="E607" s="254"/>
      <c r="F607" s="254"/>
    </row>
    <row r="608" spans="1:6" ht="15">
      <c r="A608" s="248"/>
      <c r="B608" s="249" t="s">
        <v>130</v>
      </c>
      <c r="C608" s="250"/>
      <c r="D608" s="250"/>
      <c r="E608" s="251"/>
      <c r="F608" s="251"/>
    </row>
    <row r="609" spans="1:6" ht="15">
      <c r="A609" s="201"/>
      <c r="B609" s="202"/>
      <c r="C609" s="203"/>
      <c r="D609" s="203"/>
      <c r="E609" s="204"/>
      <c r="F609" s="204"/>
    </row>
    <row r="610" spans="1:6" ht="15">
      <c r="A610" s="70" t="s">
        <v>35</v>
      </c>
      <c r="B610" s="258" t="str">
        <f>B604&amp;  " UKUPNO:"</f>
        <v>Betonski radovi UKUPNO:</v>
      </c>
      <c r="C610" s="72"/>
      <c r="D610" s="73"/>
      <c r="E610" s="73"/>
      <c r="F610" s="73">
        <f>ROUND(SUM(F606:F608),2)</f>
        <v>0</v>
      </c>
    </row>
    <row r="611" spans="1:6" ht="15">
      <c r="A611" s="67"/>
      <c r="B611" s="68"/>
      <c r="C611" s="68"/>
      <c r="D611" s="68"/>
      <c r="E611" s="69"/>
      <c r="F611" s="69"/>
    </row>
    <row r="612" spans="1:6" ht="15">
      <c r="A612" s="167"/>
      <c r="B612" s="258" t="str">
        <f>"REKAPITULACIJA "</f>
        <v xml:space="preserve">REKAPITULACIJA </v>
      </c>
      <c r="C612" s="259"/>
      <c r="D612" s="153"/>
      <c r="E612" s="153"/>
      <c r="F612" s="153"/>
    </row>
    <row r="613" spans="1:6" ht="15">
      <c r="A613" s="260" t="s">
        <v>0</v>
      </c>
      <c r="B613" s="261" t="str">
        <f>B589</f>
        <v>Zemljani radovi</v>
      </c>
      <c r="C613" s="262"/>
      <c r="D613" s="263"/>
      <c r="E613" s="264"/>
      <c r="F613" s="264">
        <f>$F$23</f>
        <v>0</v>
      </c>
    </row>
    <row r="614" spans="1:6" ht="15">
      <c r="A614" s="260" t="s">
        <v>35</v>
      </c>
      <c r="B614" s="261" t="str">
        <f>B604</f>
        <v>Betonski radovi</v>
      </c>
      <c r="C614" s="262"/>
      <c r="D614" s="263"/>
      <c r="E614" s="264"/>
      <c r="F614" s="264">
        <f>$F$31</f>
        <v>0</v>
      </c>
    </row>
    <row r="615" spans="1:6" ht="30">
      <c r="A615" s="265" t="s">
        <v>285</v>
      </c>
      <c r="B615" s="244" t="str">
        <f>"A1 km 460+979 DS, bankina                                                                      UKUPNO:"</f>
        <v>A1 km 460+979 DS, bankina                                                                      UKUPNO:</v>
      </c>
      <c r="C615" s="266"/>
      <c r="D615" s="223"/>
      <c r="E615" s="223"/>
      <c r="F615" s="223">
        <f>SUM(F613:F614)</f>
        <v>0</v>
      </c>
    </row>
    <row r="616" spans="1:6" ht="15">
      <c r="A616" s="261"/>
      <c r="B616" s="267"/>
      <c r="C616" s="268"/>
      <c r="D616" s="264"/>
      <c r="E616" s="264"/>
      <c r="F616" s="264"/>
    </row>
    <row r="617" spans="1:6" ht="15">
      <c r="A617" s="243" t="s">
        <v>286</v>
      </c>
      <c r="B617" s="244" t="s">
        <v>287</v>
      </c>
      <c r="C617" s="245"/>
      <c r="D617" s="245"/>
      <c r="E617" s="200"/>
      <c r="F617" s="200"/>
    </row>
    <row r="618" spans="1:6" ht="15">
      <c r="A618" s="269"/>
      <c r="B618" s="270"/>
      <c r="C618" s="271"/>
      <c r="D618" s="203"/>
      <c r="E618" s="272"/>
      <c r="F618" s="272"/>
    </row>
    <row r="619" spans="1:6" ht="15">
      <c r="A619" s="70" t="s">
        <v>0</v>
      </c>
      <c r="B619" s="71" t="s">
        <v>36</v>
      </c>
      <c r="C619" s="72"/>
      <c r="D619" s="73"/>
      <c r="E619" s="73"/>
      <c r="F619" s="73"/>
    </row>
    <row r="620" spans="1:6" ht="15">
      <c r="A620" s="201"/>
      <c r="B620" s="202"/>
      <c r="C620" s="203"/>
      <c r="D620" s="203"/>
      <c r="E620" s="204"/>
      <c r="F620" s="204"/>
    </row>
    <row r="621" spans="1:6" ht="15">
      <c r="A621" s="246" t="s">
        <v>1</v>
      </c>
      <c r="B621" s="210" t="s">
        <v>247</v>
      </c>
      <c r="C621" s="247"/>
      <c r="D621" s="163"/>
      <c r="E621" s="14"/>
      <c r="F621" s="14" t="str">
        <f>IF(N(E621),ROUND(E621*D621,2),"")</f>
        <v/>
      </c>
    </row>
    <row r="622" spans="1:6" ht="30">
      <c r="A622" s="205" t="s">
        <v>29</v>
      </c>
      <c r="B622" s="206" t="s">
        <v>253</v>
      </c>
      <c r="C622" s="76" t="s">
        <v>266</v>
      </c>
      <c r="D622" s="111">
        <v>0.5</v>
      </c>
      <c r="E622" s="18"/>
      <c r="F622" s="18"/>
    </row>
    <row r="623" spans="1:6" ht="15">
      <c r="A623" s="248"/>
      <c r="B623" s="249" t="s">
        <v>249</v>
      </c>
      <c r="C623" s="250"/>
      <c r="D623" s="250"/>
      <c r="E623" s="251"/>
      <c r="F623" s="251"/>
    </row>
    <row r="624" spans="1:6" ht="17.25">
      <c r="A624" s="252" t="s">
        <v>231</v>
      </c>
      <c r="B624" s="253" t="s">
        <v>232</v>
      </c>
      <c r="C624" s="76" t="s">
        <v>266</v>
      </c>
      <c r="D624" s="111">
        <v>0.5</v>
      </c>
      <c r="E624" s="254"/>
      <c r="F624" s="254"/>
    </row>
    <row r="625" spans="1:6" ht="15">
      <c r="A625" s="248"/>
      <c r="B625" s="249" t="s">
        <v>233</v>
      </c>
      <c r="C625" s="250"/>
      <c r="D625" s="250"/>
      <c r="E625" s="251"/>
      <c r="F625" s="251"/>
    </row>
    <row r="626" spans="1:6" ht="45">
      <c r="A626" s="205" t="s">
        <v>108</v>
      </c>
      <c r="B626" s="253" t="s">
        <v>254</v>
      </c>
      <c r="C626" s="255" t="s">
        <v>8</v>
      </c>
      <c r="D626" s="255">
        <v>5</v>
      </c>
      <c r="E626" s="254"/>
      <c r="F626" s="254"/>
    </row>
    <row r="627" spans="1:6" ht="15">
      <c r="A627" s="248"/>
      <c r="B627" s="249" t="s">
        <v>235</v>
      </c>
      <c r="C627" s="250"/>
      <c r="D627" s="250"/>
      <c r="E627" s="251"/>
      <c r="F627" s="251"/>
    </row>
    <row r="628" spans="1:6" ht="15">
      <c r="A628" s="201"/>
      <c r="B628" s="202"/>
      <c r="C628" s="203"/>
      <c r="D628" s="203"/>
      <c r="E628" s="204"/>
      <c r="F628" s="204"/>
    </row>
    <row r="629" spans="1:6" ht="15">
      <c r="A629" s="70" t="s">
        <v>0</v>
      </c>
      <c r="B629" s="258" t="str">
        <f>B619&amp;  " UKUPNO:"</f>
        <v>Zemljani radovi UKUPNO:</v>
      </c>
      <c r="C629" s="72"/>
      <c r="D629" s="73"/>
      <c r="E629" s="73"/>
      <c r="F629" s="73">
        <f>ROUND(SUM(F621:F627),2)</f>
        <v>0</v>
      </c>
    </row>
    <row r="630" spans="1:6" ht="15">
      <c r="A630" s="275"/>
      <c r="B630" s="276"/>
      <c r="C630" s="277"/>
      <c r="D630" s="278"/>
      <c r="E630" s="278"/>
      <c r="F630" s="278"/>
    </row>
    <row r="631" spans="1:6" ht="15">
      <c r="A631" s="70" t="s">
        <v>255</v>
      </c>
      <c r="B631" s="71" t="s">
        <v>127</v>
      </c>
      <c r="C631" s="72"/>
      <c r="D631" s="73"/>
      <c r="E631" s="73"/>
      <c r="F631" s="73"/>
    </row>
    <row r="632" spans="1:6" ht="15">
      <c r="A632" s="201"/>
      <c r="B632" s="202"/>
      <c r="C632" s="203"/>
      <c r="D632" s="203"/>
      <c r="E632" s="204"/>
      <c r="F632" s="204"/>
    </row>
    <row r="633" spans="1:6" ht="15">
      <c r="A633" s="246" t="s">
        <v>39</v>
      </c>
      <c r="B633" s="256" t="s">
        <v>256</v>
      </c>
      <c r="C633" s="247"/>
      <c r="D633" s="163"/>
      <c r="E633" s="14"/>
      <c r="F633" s="14" t="str">
        <f>IF(N(E633),ROUND(E633*D633,2),"")</f>
        <v/>
      </c>
    </row>
    <row r="634" spans="1:6" ht="75">
      <c r="A634" s="205" t="s">
        <v>40</v>
      </c>
      <c r="B634" s="82" t="s">
        <v>257</v>
      </c>
      <c r="C634" s="76" t="s">
        <v>266</v>
      </c>
      <c r="D634" s="111">
        <v>0.5</v>
      </c>
      <c r="E634" s="254"/>
      <c r="F634" s="254"/>
    </row>
    <row r="635" spans="1:6" ht="15">
      <c r="A635" s="248"/>
      <c r="B635" s="249" t="s">
        <v>130</v>
      </c>
      <c r="C635" s="250"/>
      <c r="D635" s="250"/>
      <c r="E635" s="251"/>
      <c r="F635" s="251"/>
    </row>
    <row r="636" spans="1:6" ht="15">
      <c r="A636" s="201"/>
      <c r="B636" s="202"/>
      <c r="C636" s="203"/>
      <c r="D636" s="203"/>
      <c r="E636" s="204"/>
      <c r="F636" s="204"/>
    </row>
    <row r="637" spans="1:6" ht="15">
      <c r="A637" s="70" t="s">
        <v>35</v>
      </c>
      <c r="B637" s="258" t="str">
        <f>B631&amp;  " UKUPNO:"</f>
        <v>Betonski radovi UKUPNO:</v>
      </c>
      <c r="C637" s="72"/>
      <c r="D637" s="73"/>
      <c r="E637" s="73"/>
      <c r="F637" s="73">
        <f>ROUND(SUM(F633:F635),2)</f>
        <v>0</v>
      </c>
    </row>
    <row r="638" spans="1:6" ht="15">
      <c r="A638" s="67"/>
      <c r="B638" s="68"/>
      <c r="C638" s="68"/>
      <c r="D638" s="68"/>
      <c r="E638" s="69"/>
      <c r="F638" s="69"/>
    </row>
    <row r="639" spans="1:6" ht="15">
      <c r="A639" s="167"/>
      <c r="B639" s="258" t="str">
        <f>"REKAPITULACIJA "</f>
        <v xml:space="preserve">REKAPITULACIJA </v>
      </c>
      <c r="C639" s="259"/>
      <c r="D639" s="153"/>
      <c r="E639" s="153"/>
      <c r="F639" s="153"/>
    </row>
    <row r="640" spans="1:6" ht="15">
      <c r="A640" s="260" t="s">
        <v>0</v>
      </c>
      <c r="B640" s="276" t="str">
        <f>B619</f>
        <v>Zemljani radovi</v>
      </c>
      <c r="C640" s="277"/>
      <c r="D640" s="278"/>
      <c r="E640" s="278"/>
      <c r="F640" s="278"/>
    </row>
    <row r="641" spans="1:6" ht="15">
      <c r="A641" s="260" t="s">
        <v>35</v>
      </c>
      <c r="B641" s="261" t="str">
        <f>B631</f>
        <v>Betonski radovi</v>
      </c>
      <c r="C641" s="262"/>
      <c r="D641" s="263"/>
      <c r="E641" s="264"/>
      <c r="F641" s="264">
        <f>$F$28</f>
        <v>0</v>
      </c>
    </row>
    <row r="642" spans="1:6" ht="30">
      <c r="A642" s="265" t="s">
        <v>286</v>
      </c>
      <c r="B642" s="244" t="str">
        <f>"A1 km 461+885 DS, bankina                                                                      UKUPNO:"</f>
        <v>A1 km 461+885 DS, bankina                                                                      UKUPNO:</v>
      </c>
      <c r="C642" s="266"/>
      <c r="D642" s="223"/>
      <c r="E642" s="223"/>
      <c r="F642" s="223">
        <f>SUM(F641:F641)</f>
        <v>0</v>
      </c>
    </row>
    <row r="643" spans="1:6" ht="15">
      <c r="A643" s="261"/>
      <c r="B643" s="267"/>
      <c r="C643" s="268"/>
      <c r="D643" s="264"/>
      <c r="E643" s="264"/>
      <c r="F643" s="264"/>
    </row>
    <row r="644" spans="1:6" ht="15">
      <c r="A644" s="243" t="s">
        <v>289</v>
      </c>
      <c r="B644" s="244" t="s">
        <v>288</v>
      </c>
      <c r="C644" s="245"/>
      <c r="D644" s="245"/>
      <c r="E644" s="200"/>
      <c r="F644" s="200"/>
    </row>
    <row r="645" spans="1:6" ht="15">
      <c r="A645" s="269"/>
      <c r="B645" s="270"/>
      <c r="C645" s="271"/>
      <c r="D645" s="203"/>
      <c r="E645" s="272"/>
      <c r="F645" s="272"/>
    </row>
    <row r="646" spans="1:6" ht="15">
      <c r="A646" s="70" t="s">
        <v>0</v>
      </c>
      <c r="B646" s="71" t="s">
        <v>36</v>
      </c>
      <c r="C646" s="72"/>
      <c r="D646" s="73"/>
      <c r="E646" s="73"/>
      <c r="F646" s="73"/>
    </row>
    <row r="647" spans="1:6" ht="15">
      <c r="A647" s="201"/>
      <c r="B647" s="202"/>
      <c r="C647" s="203"/>
      <c r="D647" s="203"/>
      <c r="E647" s="204"/>
      <c r="F647" s="204"/>
    </row>
    <row r="648" spans="1:6" ht="15">
      <c r="A648" s="246" t="s">
        <v>1</v>
      </c>
      <c r="B648" s="210" t="s">
        <v>247</v>
      </c>
      <c r="C648" s="247"/>
      <c r="D648" s="163"/>
      <c r="E648" s="14"/>
      <c r="F648" s="14" t="str">
        <f>IF(N(E648),ROUND(E648*D648,2),"")</f>
        <v/>
      </c>
    </row>
    <row r="649" spans="1:6" ht="30">
      <c r="A649" s="205" t="s">
        <v>29</v>
      </c>
      <c r="B649" s="206" t="s">
        <v>258</v>
      </c>
      <c r="C649" s="76" t="s">
        <v>266</v>
      </c>
      <c r="D649" s="111">
        <v>0.5</v>
      </c>
      <c r="E649" s="18"/>
      <c r="F649" s="18"/>
    </row>
    <row r="650" spans="1:6" ht="15">
      <c r="A650" s="248"/>
      <c r="B650" s="249" t="s">
        <v>249</v>
      </c>
      <c r="C650" s="250"/>
      <c r="D650" s="250"/>
      <c r="E650" s="251"/>
      <c r="F650" s="251"/>
    </row>
    <row r="651" spans="1:6" ht="17.25">
      <c r="A651" s="252" t="s">
        <v>231</v>
      </c>
      <c r="B651" s="253" t="s">
        <v>232</v>
      </c>
      <c r="C651" s="76" t="s">
        <v>266</v>
      </c>
      <c r="D651" s="111">
        <v>0.5</v>
      </c>
      <c r="E651" s="254"/>
      <c r="F651" s="254"/>
    </row>
    <row r="652" spans="1:6" ht="15">
      <c r="A652" s="248"/>
      <c r="B652" s="249" t="s">
        <v>233</v>
      </c>
      <c r="C652" s="250"/>
      <c r="D652" s="250"/>
      <c r="E652" s="251"/>
      <c r="F652" s="251"/>
    </row>
    <row r="653" spans="1:6" ht="45">
      <c r="A653" s="205" t="s">
        <v>108</v>
      </c>
      <c r="B653" s="253" t="s">
        <v>250</v>
      </c>
      <c r="C653" s="255" t="s">
        <v>8</v>
      </c>
      <c r="D653" s="255">
        <v>6</v>
      </c>
      <c r="E653" s="254"/>
      <c r="F653" s="254"/>
    </row>
    <row r="654" spans="1:6" ht="15">
      <c r="A654" s="248"/>
      <c r="B654" s="249" t="s">
        <v>235</v>
      </c>
      <c r="C654" s="250"/>
      <c r="D654" s="250"/>
      <c r="E654" s="251"/>
      <c r="F654" s="251"/>
    </row>
    <row r="655" spans="1:6" ht="15">
      <c r="A655" s="201"/>
      <c r="B655" s="256"/>
      <c r="C655" s="203"/>
      <c r="D655" s="203"/>
      <c r="E655" s="204"/>
      <c r="F655" s="204"/>
    </row>
    <row r="656" spans="1:6" ht="15">
      <c r="A656" s="70"/>
      <c r="B656" s="258" t="str">
        <f>B646&amp;  " UKUPNO:"</f>
        <v>Zemljani radovi UKUPNO:</v>
      </c>
      <c r="C656" s="72"/>
      <c r="D656" s="73"/>
      <c r="E656" s="73"/>
      <c r="F656" s="73">
        <f>ROUND(SUM(F652:F654),2)</f>
        <v>0</v>
      </c>
    </row>
    <row r="657" spans="1:6" ht="15">
      <c r="A657" s="201"/>
      <c r="B657" s="202"/>
      <c r="C657" s="203"/>
      <c r="D657" s="203"/>
      <c r="E657" s="204"/>
      <c r="F657" s="204"/>
    </row>
    <row r="658" spans="1:6" ht="15">
      <c r="A658" s="70" t="s">
        <v>255</v>
      </c>
      <c r="B658" s="71" t="s">
        <v>127</v>
      </c>
      <c r="C658" s="72"/>
      <c r="D658" s="73"/>
      <c r="E658" s="73"/>
      <c r="F658" s="73"/>
    </row>
    <row r="659" spans="1:6" ht="15">
      <c r="A659" s="201"/>
      <c r="B659" s="202"/>
      <c r="C659" s="203"/>
      <c r="D659" s="203"/>
      <c r="E659" s="204"/>
      <c r="F659" s="204"/>
    </row>
    <row r="660" spans="1:6" ht="15">
      <c r="A660" s="246" t="s">
        <v>39</v>
      </c>
      <c r="B660" s="256" t="s">
        <v>256</v>
      </c>
      <c r="C660" s="247"/>
      <c r="D660" s="163"/>
      <c r="E660" s="14"/>
      <c r="F660" s="14" t="str">
        <f>IF(N(E660),ROUND(E660*D660,2),"")</f>
        <v/>
      </c>
    </row>
    <row r="661" spans="1:6" ht="75">
      <c r="A661" s="205" t="s">
        <v>40</v>
      </c>
      <c r="B661" s="82" t="s">
        <v>259</v>
      </c>
      <c r="C661" s="76" t="s">
        <v>266</v>
      </c>
      <c r="D661" s="111">
        <v>0.5</v>
      </c>
      <c r="E661" s="254"/>
      <c r="F661" s="254"/>
    </row>
    <row r="662" spans="1:6" ht="15">
      <c r="A662" s="248"/>
      <c r="B662" s="249" t="s">
        <v>130</v>
      </c>
      <c r="C662" s="250"/>
      <c r="D662" s="250"/>
      <c r="E662" s="251"/>
      <c r="F662" s="251"/>
    </row>
    <row r="663" spans="1:6" ht="15">
      <c r="A663" s="201"/>
      <c r="B663" s="202"/>
      <c r="C663" s="203"/>
      <c r="D663" s="203"/>
      <c r="E663" s="204"/>
      <c r="F663" s="204"/>
    </row>
    <row r="664" spans="1:6" ht="15">
      <c r="A664" s="70"/>
      <c r="B664" s="258" t="str">
        <f>B658&amp;  " UKUPNO:"</f>
        <v>Betonski radovi UKUPNO:</v>
      </c>
      <c r="C664" s="72"/>
      <c r="D664" s="73"/>
      <c r="E664" s="73"/>
      <c r="F664" s="73">
        <f>ROUND(SUM(F660:F662),2)</f>
        <v>0</v>
      </c>
    </row>
    <row r="665" spans="1:6" ht="15">
      <c r="A665" s="67"/>
      <c r="B665" s="68"/>
      <c r="C665" s="68"/>
      <c r="D665" s="68"/>
      <c r="E665" s="69"/>
      <c r="F665" s="69"/>
    </row>
    <row r="666" spans="1:6" ht="15">
      <c r="A666" s="167"/>
      <c r="B666" s="274" t="str">
        <f>"REKAPITULACIJA "</f>
        <v xml:space="preserve">REKAPITULACIJA </v>
      </c>
      <c r="C666" s="259"/>
      <c r="D666" s="153"/>
      <c r="E666" s="153"/>
      <c r="F666" s="153"/>
    </row>
    <row r="667" spans="1:6" ht="15">
      <c r="A667" s="279" t="s">
        <v>0</v>
      </c>
      <c r="B667" s="276" t="str">
        <f>B646</f>
        <v>Zemljani radovi</v>
      </c>
      <c r="C667" s="280"/>
      <c r="D667" s="281"/>
      <c r="E667" s="281"/>
      <c r="F667" s="281"/>
    </row>
    <row r="668" spans="1:6" ht="15">
      <c r="A668" s="282" t="s">
        <v>35</v>
      </c>
      <c r="B668" s="261" t="str">
        <f>B658</f>
        <v>Betonski radovi</v>
      </c>
      <c r="C668" s="262"/>
      <c r="D668" s="263"/>
      <c r="E668" s="264"/>
      <c r="F668" s="264">
        <f>$F$28</f>
        <v>0</v>
      </c>
    </row>
    <row r="669" spans="1:6" ht="30">
      <c r="A669" s="265" t="s">
        <v>289</v>
      </c>
      <c r="B669" s="244" t="str">
        <f>"A1 km 461+950 D/S, bankina                                                                     UKUPNO:"</f>
        <v>A1 km 461+950 D/S, bankina                                                                     UKUPNO:</v>
      </c>
      <c r="C669" s="266"/>
      <c r="D669" s="223"/>
      <c r="E669" s="223"/>
      <c r="F669" s="223">
        <f>SUM(F668:F668)</f>
        <v>0</v>
      </c>
    </row>
    <row r="670" spans="1:6" ht="15">
      <c r="A670" s="261"/>
      <c r="B670" s="267"/>
      <c r="C670" s="268"/>
      <c r="D670" s="264"/>
      <c r="E670" s="264"/>
      <c r="F670" s="264"/>
    </row>
    <row r="671" spans="1:6" ht="15">
      <c r="A671" s="194" t="s">
        <v>291</v>
      </c>
      <c r="B671" s="195" t="s">
        <v>290</v>
      </c>
      <c r="C671" s="199"/>
      <c r="D671" s="199"/>
      <c r="E671" s="200"/>
      <c r="F671" s="200"/>
    </row>
    <row r="672" spans="1:6" ht="15">
      <c r="A672" s="197"/>
      <c r="B672" s="198"/>
      <c r="C672" s="172"/>
      <c r="D672" s="106"/>
      <c r="E672" s="173"/>
      <c r="F672" s="173"/>
    </row>
    <row r="673" spans="1:6" ht="15">
      <c r="A673" s="70" t="s">
        <v>0</v>
      </c>
      <c r="B673" s="102" t="s">
        <v>36</v>
      </c>
      <c r="C673" s="103"/>
      <c r="D673" s="73"/>
      <c r="E673" s="73"/>
      <c r="F673" s="73"/>
    </row>
    <row r="674" spans="1:6" ht="15">
      <c r="A674" s="104"/>
      <c r="B674" s="105"/>
      <c r="C674" s="106"/>
      <c r="D674" s="106"/>
      <c r="E674" s="107"/>
      <c r="F674" s="107"/>
    </row>
    <row r="675" spans="1:6" ht="15">
      <c r="A675" s="161" t="s">
        <v>1</v>
      </c>
      <c r="B675" s="50" t="s">
        <v>105</v>
      </c>
      <c r="C675" s="162"/>
      <c r="D675" s="163"/>
      <c r="E675" s="14"/>
      <c r="F675" s="14" t="str">
        <f>IF(N(E675),ROUND(E675*D675,2),"")</f>
        <v/>
      </c>
    </row>
    <row r="676" spans="1:6" ht="45">
      <c r="A676" s="108" t="s">
        <v>29</v>
      </c>
      <c r="B676" s="109" t="s">
        <v>260</v>
      </c>
      <c r="C676" s="110" t="s">
        <v>266</v>
      </c>
      <c r="D676" s="111">
        <v>0.7</v>
      </c>
      <c r="E676" s="18"/>
      <c r="F676" s="18"/>
    </row>
    <row r="677" spans="1:6" ht="15">
      <c r="A677" s="112"/>
      <c r="B677" s="132" t="s">
        <v>261</v>
      </c>
      <c r="C677" s="114"/>
      <c r="D677" s="114"/>
      <c r="E677" s="115"/>
      <c r="F677" s="115"/>
    </row>
    <row r="678" spans="1:6" ht="15">
      <c r="A678" s="161" t="s">
        <v>108</v>
      </c>
      <c r="B678" s="134" t="s">
        <v>64</v>
      </c>
      <c r="C678" s="162"/>
      <c r="D678" s="163"/>
      <c r="E678" s="283"/>
      <c r="F678" s="283"/>
    </row>
    <row r="679" spans="1:6" ht="90">
      <c r="A679" s="108" t="s">
        <v>109</v>
      </c>
      <c r="B679" s="129" t="s">
        <v>262</v>
      </c>
      <c r="C679" s="110" t="s">
        <v>266</v>
      </c>
      <c r="D679" s="111">
        <v>5</v>
      </c>
      <c r="E679" s="123"/>
      <c r="F679" s="123"/>
    </row>
    <row r="680" spans="1:6" ht="15">
      <c r="A680" s="112"/>
      <c r="B680" s="132" t="s">
        <v>111</v>
      </c>
      <c r="C680" s="114"/>
      <c r="D680" s="114"/>
      <c r="E680" s="115"/>
      <c r="F680" s="115"/>
    </row>
    <row r="681" spans="1:6" ht="15">
      <c r="A681" s="128" t="s">
        <v>112</v>
      </c>
      <c r="B681" s="129" t="s">
        <v>113</v>
      </c>
      <c r="C681" s="130"/>
      <c r="D681" s="130"/>
      <c r="E681" s="123"/>
      <c r="F681" s="123"/>
    </row>
    <row r="682" spans="1:6" ht="15">
      <c r="A682" s="131"/>
      <c r="B682" s="79" t="s">
        <v>114</v>
      </c>
      <c r="C682" s="125"/>
      <c r="D682" s="126"/>
      <c r="E682" s="115"/>
      <c r="F682" s="115"/>
    </row>
    <row r="683" spans="1:6" ht="15">
      <c r="A683" s="128" t="s">
        <v>116</v>
      </c>
      <c r="B683" s="129" t="s">
        <v>70</v>
      </c>
      <c r="C683" s="76" t="s">
        <v>8</v>
      </c>
      <c r="D683" s="111">
        <v>10</v>
      </c>
      <c r="E683" s="123"/>
      <c r="F683" s="123"/>
    </row>
    <row r="684" spans="1:6" ht="15">
      <c r="A684" s="131"/>
      <c r="B684" s="132" t="s">
        <v>71</v>
      </c>
      <c r="C684" s="209"/>
      <c r="D684" s="126"/>
      <c r="E684" s="115"/>
      <c r="F684" s="115"/>
    </row>
    <row r="685" spans="1:6" ht="17.25">
      <c r="A685" s="128" t="s">
        <v>117</v>
      </c>
      <c r="B685" s="129" t="s">
        <v>73</v>
      </c>
      <c r="C685" s="76" t="s">
        <v>266</v>
      </c>
      <c r="D685" s="111">
        <v>0.8</v>
      </c>
      <c r="E685" s="123"/>
      <c r="F685" s="123"/>
    </row>
    <row r="686" spans="1:6" ht="15">
      <c r="A686" s="131"/>
      <c r="B686" s="132" t="s">
        <v>74</v>
      </c>
      <c r="C686" s="209"/>
      <c r="D686" s="126"/>
      <c r="E686" s="115"/>
      <c r="F686" s="115"/>
    </row>
    <row r="687" spans="1:6" ht="15">
      <c r="A687" s="128" t="s">
        <v>120</v>
      </c>
      <c r="B687" s="129" t="s">
        <v>118</v>
      </c>
      <c r="C687" s="76" t="s">
        <v>8</v>
      </c>
      <c r="D687" s="111">
        <v>10</v>
      </c>
      <c r="E687" s="123"/>
      <c r="F687" s="123"/>
    </row>
    <row r="688" spans="1:6" ht="15">
      <c r="A688" s="131"/>
      <c r="B688" s="132" t="s">
        <v>119</v>
      </c>
      <c r="C688" s="209"/>
      <c r="D688" s="126"/>
      <c r="E688" s="115"/>
      <c r="F688" s="115"/>
    </row>
    <row r="689" spans="1:6" ht="30">
      <c r="A689" s="128" t="s">
        <v>121</v>
      </c>
      <c r="B689" s="129" t="s">
        <v>82</v>
      </c>
      <c r="C689" s="76" t="s">
        <v>266</v>
      </c>
      <c r="D689" s="111">
        <v>1.8</v>
      </c>
      <c r="E689" s="123"/>
      <c r="F689" s="123"/>
    </row>
    <row r="690" spans="1:6" ht="15">
      <c r="A690" s="131"/>
      <c r="B690" s="132" t="s">
        <v>74</v>
      </c>
      <c r="C690" s="209"/>
      <c r="D690" s="126"/>
      <c r="E690" s="115"/>
      <c r="F690" s="115"/>
    </row>
    <row r="691" spans="1:6" ht="15">
      <c r="A691" s="128" t="s">
        <v>123</v>
      </c>
      <c r="B691" s="129" t="s">
        <v>263</v>
      </c>
      <c r="C691" s="255" t="s">
        <v>55</v>
      </c>
      <c r="D691" s="111">
        <v>30</v>
      </c>
      <c r="E691" s="123"/>
      <c r="F691" s="123"/>
    </row>
    <row r="692" spans="1:6" ht="15">
      <c r="A692" s="131"/>
      <c r="B692" s="132" t="s">
        <v>172</v>
      </c>
      <c r="C692" s="250"/>
      <c r="D692" s="126"/>
      <c r="E692" s="115"/>
      <c r="F692" s="115"/>
    </row>
    <row r="693" spans="1:6" ht="15">
      <c r="A693" s="128" t="s">
        <v>124</v>
      </c>
      <c r="B693" s="129" t="s">
        <v>90</v>
      </c>
      <c r="C693" s="76" t="s">
        <v>8</v>
      </c>
      <c r="D693" s="111">
        <v>30</v>
      </c>
      <c r="E693" s="123"/>
      <c r="F693" s="123"/>
    </row>
    <row r="694" spans="1:6" ht="15">
      <c r="A694" s="131"/>
      <c r="B694" s="132" t="s">
        <v>91</v>
      </c>
      <c r="C694" s="209"/>
      <c r="D694" s="126"/>
      <c r="E694" s="115"/>
      <c r="F694" s="115"/>
    </row>
    <row r="695" spans="1:6" ht="45">
      <c r="A695" s="108" t="s">
        <v>126</v>
      </c>
      <c r="B695" s="129" t="s">
        <v>125</v>
      </c>
      <c r="C695" s="76" t="s">
        <v>266</v>
      </c>
      <c r="D695" s="111">
        <v>3.5</v>
      </c>
      <c r="E695" s="123"/>
      <c r="F695" s="123"/>
    </row>
    <row r="696" spans="1:6" ht="15">
      <c r="A696" s="131"/>
      <c r="B696" s="132" t="s">
        <v>94</v>
      </c>
      <c r="C696" s="209"/>
      <c r="D696" s="126"/>
      <c r="E696" s="115"/>
      <c r="F696" s="115"/>
    </row>
    <row r="697" spans="1:6" ht="30">
      <c r="A697" s="128" t="s">
        <v>173</v>
      </c>
      <c r="B697" s="129" t="s">
        <v>99</v>
      </c>
      <c r="C697" s="76" t="s">
        <v>100</v>
      </c>
      <c r="D697" s="111">
        <v>1</v>
      </c>
      <c r="E697" s="123"/>
      <c r="F697" s="123"/>
    </row>
    <row r="698" spans="1:6" ht="15">
      <c r="A698" s="131"/>
      <c r="B698" s="132" t="s">
        <v>264</v>
      </c>
      <c r="C698" s="209"/>
      <c r="D698" s="126"/>
      <c r="E698" s="115"/>
      <c r="F698" s="115"/>
    </row>
    <row r="699" spans="1:6" ht="15">
      <c r="A699" s="104"/>
      <c r="B699" s="105"/>
      <c r="C699" s="106"/>
      <c r="D699" s="106"/>
      <c r="E699" s="107"/>
      <c r="F699" s="107"/>
    </row>
    <row r="700" spans="1:6" ht="15">
      <c r="A700" s="70" t="s">
        <v>0</v>
      </c>
      <c r="B700" s="127" t="str">
        <f>B673&amp;  " UKUPNO:"</f>
        <v>Zemljani radovi UKUPNO:</v>
      </c>
      <c r="C700" s="103"/>
      <c r="D700" s="73"/>
      <c r="E700" s="73"/>
      <c r="F700" s="73">
        <f>ROUND(SUM(F675:F697),2)</f>
        <v>0</v>
      </c>
    </row>
    <row r="701" spans="1:6" ht="15">
      <c r="A701" s="67"/>
      <c r="B701" s="68"/>
      <c r="C701" s="68"/>
      <c r="D701" s="68"/>
      <c r="E701" s="69"/>
      <c r="F701" s="69"/>
    </row>
    <row r="702" spans="1:6" ht="15">
      <c r="A702" s="70" t="s">
        <v>35</v>
      </c>
      <c r="B702" s="102" t="s">
        <v>127</v>
      </c>
      <c r="C702" s="103"/>
      <c r="D702" s="73"/>
      <c r="E702" s="73"/>
      <c r="F702" s="73"/>
    </row>
    <row r="703" spans="1:6" ht="15">
      <c r="A703" s="104"/>
      <c r="B703" s="105"/>
      <c r="C703" s="106"/>
      <c r="D703" s="106"/>
      <c r="E703" s="107"/>
      <c r="F703" s="107"/>
    </row>
    <row r="704" spans="1:6" ht="15">
      <c r="A704" s="161" t="s">
        <v>39</v>
      </c>
      <c r="B704" s="134" t="s">
        <v>128</v>
      </c>
      <c r="C704" s="162"/>
      <c r="D704" s="163"/>
      <c r="E704" s="14"/>
      <c r="F704" s="14" t="str">
        <f>IF(N(E704),ROUND(E704*D704,2),"")</f>
        <v/>
      </c>
    </row>
    <row r="705" spans="1:6" ht="75">
      <c r="A705" s="108" t="s">
        <v>40</v>
      </c>
      <c r="B705" s="139" t="s">
        <v>129</v>
      </c>
      <c r="C705" s="110" t="s">
        <v>266</v>
      </c>
      <c r="D705" s="111">
        <v>1.5</v>
      </c>
      <c r="E705" s="123"/>
      <c r="F705" s="123"/>
    </row>
    <row r="706" spans="1:6" ht="15">
      <c r="A706" s="112"/>
      <c r="B706" s="132" t="s">
        <v>130</v>
      </c>
      <c r="C706" s="114"/>
      <c r="D706" s="114"/>
      <c r="E706" s="115"/>
      <c r="F706" s="115"/>
    </row>
    <row r="707" spans="1:6" ht="15">
      <c r="A707" s="104"/>
      <c r="B707" s="105"/>
      <c r="C707" s="106"/>
      <c r="D707" s="106"/>
      <c r="E707" s="107"/>
      <c r="F707" s="107"/>
    </row>
    <row r="708" spans="1:6" ht="15">
      <c r="A708" s="70" t="s">
        <v>35</v>
      </c>
      <c r="B708" s="127" t="str">
        <f>B702&amp;  " UKUPNO:"</f>
        <v>Betonski radovi UKUPNO:</v>
      </c>
      <c r="C708" s="103"/>
      <c r="D708" s="73"/>
      <c r="E708" s="73"/>
      <c r="F708" s="73">
        <f>ROUND(SUM(F704:F706),2)</f>
        <v>0</v>
      </c>
    </row>
    <row r="709" spans="1:6" ht="15">
      <c r="A709" s="67"/>
      <c r="B709" s="68"/>
      <c r="C709" s="68"/>
      <c r="D709" s="68"/>
      <c r="E709" s="69"/>
      <c r="F709" s="69"/>
    </row>
    <row r="710" spans="1:6" ht="15">
      <c r="A710" s="167"/>
      <c r="B710" s="127" t="str">
        <f>"REKAPITULACIJA "</f>
        <v xml:space="preserve">REKAPITULACIJA </v>
      </c>
      <c r="C710" s="152"/>
      <c r="D710" s="153"/>
      <c r="E710" s="153"/>
      <c r="F710" s="153"/>
    </row>
    <row r="711" spans="1:6" ht="15">
      <c r="A711" s="154" t="s">
        <v>0</v>
      </c>
      <c r="B711" s="155" t="str">
        <f>B673</f>
        <v>Zemljani radovi</v>
      </c>
      <c r="C711" s="156"/>
      <c r="D711" s="157"/>
      <c r="E711" s="158"/>
      <c r="F711" s="158">
        <f>F700</f>
        <v>0</v>
      </c>
    </row>
    <row r="712" spans="1:6" ht="15">
      <c r="A712" s="154" t="s">
        <v>35</v>
      </c>
      <c r="B712" s="155" t="str">
        <f>B702</f>
        <v>Betonski radovi</v>
      </c>
      <c r="C712" s="156"/>
      <c r="D712" s="157"/>
      <c r="E712" s="158"/>
      <c r="F712" s="158">
        <f>F708</f>
        <v>0</v>
      </c>
    </row>
    <row r="713" spans="1:6" ht="30">
      <c r="A713" s="221" t="s">
        <v>291</v>
      </c>
      <c r="B713" s="195" t="str">
        <f>"A1 km 470+450 D/S, bankina                                                                     UKUPNO:"</f>
        <v>A1 km 470+450 D/S, bankina                                                                     UKUPNO:</v>
      </c>
      <c r="C713" s="222"/>
      <c r="D713" s="223"/>
      <c r="E713" s="223"/>
      <c r="F713" s="223">
        <f>SUM(F711:F712)</f>
        <v>0</v>
      </c>
    </row>
    <row r="714" spans="1:6" ht="15">
      <c r="A714" s="155"/>
      <c r="B714" s="168"/>
      <c r="C714" s="169"/>
      <c r="D714" s="158"/>
      <c r="E714" s="158"/>
      <c r="F714" s="158"/>
    </row>
    <row r="715" spans="1:6">
      <c r="A715" s="284"/>
      <c r="B715" s="284"/>
      <c r="C715" s="284"/>
      <c r="D715" s="284"/>
      <c r="E715" s="285"/>
      <c r="F715" s="285"/>
    </row>
    <row r="716" spans="1:6" ht="15">
      <c r="A716" s="68"/>
      <c r="B716" s="286" t="s">
        <v>299</v>
      </c>
      <c r="C716" s="68"/>
      <c r="D716" s="68"/>
      <c r="E716" s="69"/>
      <c r="F716" s="69"/>
    </row>
    <row r="717" spans="1:6" ht="15">
      <c r="A717" s="68"/>
      <c r="B717" s="68"/>
      <c r="C717" s="68"/>
      <c r="D717" s="68"/>
      <c r="E717" s="69"/>
      <c r="F717" s="69"/>
    </row>
    <row r="718" spans="1:6" ht="15">
      <c r="A718" s="287" t="s">
        <v>0</v>
      </c>
      <c r="B718" s="286" t="s">
        <v>267</v>
      </c>
      <c r="C718" s="68"/>
      <c r="D718" s="68"/>
      <c r="E718" s="69"/>
      <c r="F718" s="69">
        <f>F32</f>
        <v>0</v>
      </c>
    </row>
    <row r="719" spans="1:6" ht="15">
      <c r="A719" s="287" t="s">
        <v>35</v>
      </c>
      <c r="B719" s="286" t="s">
        <v>292</v>
      </c>
      <c r="C719" s="68"/>
      <c r="D719" s="68"/>
      <c r="E719" s="69"/>
      <c r="F719" s="69">
        <f>F92</f>
        <v>0</v>
      </c>
    </row>
    <row r="720" spans="1:6" ht="15">
      <c r="A720" s="287" t="s">
        <v>268</v>
      </c>
      <c r="B720" s="286" t="s">
        <v>269</v>
      </c>
      <c r="C720" s="68"/>
      <c r="D720" s="68"/>
      <c r="E720" s="69"/>
      <c r="F720" s="69">
        <f>F137</f>
        <v>0</v>
      </c>
    </row>
    <row r="721" spans="1:6" ht="15">
      <c r="A721" s="287" t="s">
        <v>271</v>
      </c>
      <c r="B721" s="286" t="s">
        <v>270</v>
      </c>
      <c r="C721" s="68"/>
      <c r="D721" s="68"/>
      <c r="E721" s="69"/>
      <c r="F721" s="69">
        <f>F174</f>
        <v>0</v>
      </c>
    </row>
    <row r="722" spans="1:6" ht="15">
      <c r="A722" s="287" t="s">
        <v>272</v>
      </c>
      <c r="B722" s="286" t="s">
        <v>293</v>
      </c>
      <c r="C722" s="68"/>
      <c r="D722" s="68"/>
      <c r="E722" s="69"/>
      <c r="F722" s="69">
        <f>F216</f>
        <v>0</v>
      </c>
    </row>
    <row r="723" spans="1:6" ht="15">
      <c r="A723" s="287" t="s">
        <v>273</v>
      </c>
      <c r="B723" s="286" t="s">
        <v>294</v>
      </c>
      <c r="C723" s="68"/>
      <c r="D723" s="68"/>
      <c r="E723" s="69"/>
      <c r="F723" s="69">
        <f>F261</f>
        <v>0</v>
      </c>
    </row>
    <row r="724" spans="1:6" ht="15">
      <c r="A724" s="287" t="s">
        <v>274</v>
      </c>
      <c r="B724" s="286" t="s">
        <v>295</v>
      </c>
      <c r="C724" s="68"/>
      <c r="D724" s="68"/>
      <c r="E724" s="69"/>
      <c r="F724" s="69">
        <f>F333</f>
        <v>0</v>
      </c>
    </row>
    <row r="725" spans="1:6" ht="15">
      <c r="A725" s="287" t="s">
        <v>275</v>
      </c>
      <c r="B725" s="286" t="s">
        <v>301</v>
      </c>
      <c r="C725" s="68"/>
      <c r="D725" s="68"/>
      <c r="E725" s="69"/>
      <c r="F725" s="69">
        <f>F411</f>
        <v>0</v>
      </c>
    </row>
    <row r="726" spans="1:6" ht="15">
      <c r="A726" s="287" t="s">
        <v>276</v>
      </c>
      <c r="B726" s="286" t="s">
        <v>297</v>
      </c>
      <c r="C726" s="68"/>
      <c r="D726" s="68"/>
      <c r="E726" s="69"/>
      <c r="F726" s="69">
        <f>F453</f>
        <v>0</v>
      </c>
    </row>
    <row r="727" spans="1:6" ht="15">
      <c r="A727" s="287" t="s">
        <v>277</v>
      </c>
      <c r="B727" s="286" t="s">
        <v>298</v>
      </c>
      <c r="C727" s="68"/>
      <c r="D727" s="68"/>
      <c r="E727" s="69"/>
      <c r="F727" s="69">
        <f>F483</f>
        <v>0</v>
      </c>
    </row>
    <row r="728" spans="1:6" ht="15">
      <c r="A728" s="287" t="s">
        <v>278</v>
      </c>
      <c r="B728" s="286" t="s">
        <v>279</v>
      </c>
      <c r="C728" s="68"/>
      <c r="D728" s="68"/>
      <c r="E728" s="69"/>
      <c r="F728" s="69">
        <f>F513</f>
        <v>0</v>
      </c>
    </row>
    <row r="729" spans="1:6" ht="15">
      <c r="A729" s="287" t="s">
        <v>281</v>
      </c>
      <c r="B729" s="286" t="s">
        <v>302</v>
      </c>
      <c r="C729" s="68"/>
      <c r="D729" s="68"/>
      <c r="E729" s="69"/>
      <c r="F729" s="69">
        <f>F555</f>
        <v>0</v>
      </c>
    </row>
    <row r="730" spans="1:6" ht="15">
      <c r="A730" s="287" t="s">
        <v>283</v>
      </c>
      <c r="B730" s="286" t="s">
        <v>303</v>
      </c>
      <c r="C730" s="68"/>
      <c r="D730" s="68"/>
      <c r="E730" s="69"/>
      <c r="F730" s="69">
        <f>F585</f>
        <v>0</v>
      </c>
    </row>
    <row r="731" spans="1:6" ht="15">
      <c r="A731" s="287" t="s">
        <v>285</v>
      </c>
      <c r="B731" s="286" t="s">
        <v>284</v>
      </c>
      <c r="C731" s="68"/>
      <c r="D731" s="68"/>
      <c r="E731" s="69"/>
      <c r="F731" s="69">
        <f>F615</f>
        <v>0</v>
      </c>
    </row>
    <row r="732" spans="1:6" ht="15">
      <c r="A732" s="287" t="s">
        <v>286</v>
      </c>
      <c r="B732" s="286" t="s">
        <v>287</v>
      </c>
      <c r="C732" s="68"/>
      <c r="D732" s="68"/>
      <c r="E732" s="69"/>
      <c r="F732" s="69">
        <f>F642</f>
        <v>0</v>
      </c>
    </row>
    <row r="733" spans="1:6" ht="15">
      <c r="A733" s="287" t="s">
        <v>289</v>
      </c>
      <c r="B733" s="286" t="s">
        <v>288</v>
      </c>
      <c r="C733" s="68"/>
      <c r="D733" s="68"/>
      <c r="E733" s="69"/>
      <c r="F733" s="69">
        <f>F669</f>
        <v>0</v>
      </c>
    </row>
    <row r="734" spans="1:6" ht="15">
      <c r="A734" s="287" t="s">
        <v>291</v>
      </c>
      <c r="B734" s="286" t="s">
        <v>290</v>
      </c>
      <c r="C734" s="68"/>
      <c r="D734" s="68"/>
      <c r="E734" s="69"/>
      <c r="F734" s="69">
        <f>F713</f>
        <v>0</v>
      </c>
    </row>
    <row r="735" spans="1:6" ht="15">
      <c r="A735" s="68"/>
      <c r="B735" s="68"/>
      <c r="C735" s="68"/>
      <c r="D735" s="68"/>
      <c r="E735" s="69"/>
      <c r="F735" s="69"/>
    </row>
    <row r="736" spans="1:6" ht="31.5" customHeight="1">
      <c r="A736" s="68"/>
      <c r="B736" s="286" t="s">
        <v>300</v>
      </c>
      <c r="C736" s="68"/>
      <c r="D736" s="68"/>
      <c r="E736" s="69"/>
      <c r="F736" s="69">
        <f>SUM(F718:F734)</f>
        <v>0</v>
      </c>
    </row>
    <row r="737" spans="1:6" ht="15">
      <c r="A737" s="150"/>
      <c r="B737" s="150"/>
      <c r="C737" s="150"/>
      <c r="D737" s="150"/>
      <c r="E737" s="160"/>
      <c r="F737" s="160"/>
    </row>
    <row r="739" spans="1:6">
      <c r="B739" s="288" t="s">
        <v>306</v>
      </c>
      <c r="D739" s="325" t="s">
        <v>307</v>
      </c>
      <c r="E739" s="325"/>
    </row>
    <row r="740" spans="1:6" ht="32.25" customHeight="1">
      <c r="D740" s="325" t="s">
        <v>309</v>
      </c>
      <c r="E740" s="325"/>
    </row>
    <row r="741" spans="1:6" ht="25.5" customHeight="1">
      <c r="D741" s="325" t="s">
        <v>308</v>
      </c>
      <c r="E741" s="325"/>
    </row>
  </sheetData>
  <mergeCells count="10">
    <mergeCell ref="D739:E739"/>
    <mergeCell ref="D740:E740"/>
    <mergeCell ref="D741:E741"/>
    <mergeCell ref="A1:F2"/>
    <mergeCell ref="A3:F4"/>
    <mergeCell ref="A414:F414"/>
    <mergeCell ref="A264:F264"/>
    <mergeCell ref="A219:F219"/>
    <mergeCell ref="A95:F95"/>
    <mergeCell ref="A5:F5"/>
  </mergeCells>
  <pageMargins left="0.7" right="0.7" top="0.75" bottom="0.75" header="0.3" footer="0.3"/>
  <pageSetup scale="74"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Opće napomene</vt:lpstr>
      <vt:lpstr>Troškovnik</vt:lpstr>
      <vt:lpstr>'Opće napomene'!Print_Area</vt:lpstr>
      <vt:lpstr>Troškovnik!Print_Area</vt:lpstr>
      <vt:lpstr>'Opće napomene'!Print_Titles</vt:lpstr>
    </vt:vector>
  </TitlesOfParts>
  <Company>Hrvatske autoceste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Vukelja</dc:creator>
  <cp:lastModifiedBy>Lidija Svetec Šošić</cp:lastModifiedBy>
  <cp:lastPrinted>2021-06-17T12:14:40Z</cp:lastPrinted>
  <dcterms:created xsi:type="dcterms:W3CDTF">1996-10-14T23:33:28Z</dcterms:created>
  <dcterms:modified xsi:type="dcterms:W3CDTF">2021-07-23T08:26:29Z</dcterms:modified>
</cp:coreProperties>
</file>