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6555" activeTab="3"/>
  </bookViews>
  <sheets>
    <sheet name="Ledenik" sheetId="2" r:id="rId1"/>
    <sheet name="Bristovac" sheetId="6" r:id="rId2"/>
    <sheet name="Stražina" sheetId="8" r:id="rId3"/>
    <sheet name="Rekapitulacija" sheetId="10" r:id="rId4"/>
  </sheets>
  <definedNames>
    <definedName name="_xlnm._FilterDatabase" localSheetId="1" hidden="1">Bristovac!$A$1:$F$455</definedName>
    <definedName name="_xlnm._FilterDatabase" localSheetId="0" hidden="1">Ledenik!$A$1:$F$473</definedName>
    <definedName name="_xlnm._FilterDatabase" localSheetId="2" hidden="1">Stražina!$A$1:$F$435</definedName>
    <definedName name="_xlnm.Print_Area" localSheetId="1">Bristovac!$A$1:$F$474</definedName>
    <definedName name="_xlnm.Print_Area" localSheetId="0">Ledenik!$A$1:$F$486</definedName>
    <definedName name="_xlnm.Print_Area" localSheetId="3">Rekapitulacija!$A$1:$F$11</definedName>
    <definedName name="_xlnm.Print_Area" localSheetId="2">Stražina!$A$1:$F$454</definedName>
    <definedName name="_xlnm.Print_Titles" localSheetId="1">Bristovac!$1:$2</definedName>
    <definedName name="_xlnm.Print_Titles" localSheetId="0">Ledenik!$1:$2</definedName>
    <definedName name="_xlnm.Print_Titles" localSheetId="3">Rekapitulacija!#REF!</definedName>
    <definedName name="_xlnm.Print_Titles" localSheetId="2">Stražina!$1:$2</definedName>
  </definedNames>
  <calcPr calcId="152511"/>
</workbook>
</file>

<file path=xl/calcChain.xml><?xml version="1.0" encoding="utf-8"?>
<calcChain xmlns="http://schemas.openxmlformats.org/spreadsheetml/2006/main">
  <c r="F7" i="10" l="1"/>
  <c r="F5" i="10"/>
  <c r="F167" i="10"/>
  <c r="F330" i="8" l="1"/>
  <c r="F448" i="8"/>
  <c r="F453" i="8" s="1"/>
  <c r="F446" i="8"/>
  <c r="F444" i="8"/>
  <c r="F442" i="8"/>
  <c r="F433" i="8"/>
  <c r="F431" i="8"/>
  <c r="F429" i="8"/>
  <c r="F427" i="8"/>
  <c r="F425" i="8"/>
  <c r="F423" i="8"/>
  <c r="F435" i="8" s="1"/>
  <c r="F417" i="8"/>
  <c r="F415" i="8"/>
  <c r="F413" i="8"/>
  <c r="F411" i="8"/>
  <c r="F409" i="8"/>
  <c r="F407" i="8"/>
  <c r="F405" i="8"/>
  <c r="F419" i="8" s="1"/>
  <c r="F399" i="8"/>
  <c r="F396" i="8"/>
  <c r="F395" i="8"/>
  <c r="F394" i="8"/>
  <c r="F393" i="8"/>
  <c r="F392" i="8"/>
  <c r="F389" i="8"/>
  <c r="F388" i="8"/>
  <c r="F385" i="8"/>
  <c r="F384" i="8"/>
  <c r="F381" i="8"/>
  <c r="F379" i="8"/>
  <c r="F377" i="8"/>
  <c r="F374" i="8"/>
  <c r="F372" i="8"/>
  <c r="F369" i="8"/>
  <c r="F345" i="8"/>
  <c r="F344" i="8"/>
  <c r="F343" i="8"/>
  <c r="F342" i="8"/>
  <c r="F339" i="8"/>
  <c r="F401" i="8" s="1"/>
  <c r="F316" i="8"/>
  <c r="F314" i="8"/>
  <c r="F312" i="8"/>
  <c r="F310" i="8"/>
  <c r="F308" i="8"/>
  <c r="F306" i="8"/>
  <c r="F318" i="8" s="1"/>
  <c r="F328" i="8" s="1"/>
  <c r="F300" i="8"/>
  <c r="F298" i="8"/>
  <c r="F296" i="8"/>
  <c r="F294" i="8"/>
  <c r="F292" i="8"/>
  <c r="F290" i="8"/>
  <c r="F288" i="8"/>
  <c r="F302" i="8" s="1"/>
  <c r="F326" i="8" s="1"/>
  <c r="F282" i="8"/>
  <c r="F279" i="8"/>
  <c r="F278" i="8"/>
  <c r="F277" i="8"/>
  <c r="F276" i="8"/>
  <c r="F275" i="8"/>
  <c r="F272" i="8"/>
  <c r="F271" i="8"/>
  <c r="F268" i="8"/>
  <c r="F267" i="8"/>
  <c r="F264" i="8"/>
  <c r="F262" i="8"/>
  <c r="F260" i="8"/>
  <c r="F255" i="8"/>
  <c r="F257" i="8"/>
  <c r="F252" i="8"/>
  <c r="F228" i="8"/>
  <c r="F227" i="8"/>
  <c r="F226" i="8"/>
  <c r="F225" i="8"/>
  <c r="F284" i="8" s="1"/>
  <c r="F324" i="8" s="1"/>
  <c r="F222" i="8"/>
  <c r="F51" i="8"/>
  <c r="F7" i="8"/>
  <c r="F455" i="6"/>
  <c r="F467" i="6"/>
  <c r="F472" i="6" s="1"/>
  <c r="F465" i="6"/>
  <c r="F463" i="6"/>
  <c r="F461" i="6"/>
  <c r="F439" i="6"/>
  <c r="F421" i="6"/>
  <c r="F354" i="6"/>
  <c r="F352" i="6"/>
  <c r="F350" i="6"/>
  <c r="F348" i="6"/>
  <c r="F342" i="6"/>
  <c r="F326" i="6"/>
  <c r="F308" i="6"/>
  <c r="F453" i="6"/>
  <c r="F451" i="6"/>
  <c r="F449" i="6"/>
  <c r="F447" i="6"/>
  <c r="F445" i="6"/>
  <c r="F443" i="6"/>
  <c r="F437" i="6"/>
  <c r="F435" i="6"/>
  <c r="F433" i="6"/>
  <c r="F431" i="6"/>
  <c r="F429" i="6"/>
  <c r="F427" i="6"/>
  <c r="F425" i="6"/>
  <c r="F419" i="6"/>
  <c r="F416" i="6"/>
  <c r="F415" i="6"/>
  <c r="F414" i="6"/>
  <c r="F413" i="6"/>
  <c r="F412" i="6"/>
  <c r="F409" i="6"/>
  <c r="F408" i="6"/>
  <c r="F405" i="6"/>
  <c r="F404" i="6"/>
  <c r="F401" i="6"/>
  <c r="F399" i="6"/>
  <c r="F397" i="6"/>
  <c r="F394" i="6"/>
  <c r="F392" i="6"/>
  <c r="F390" i="6"/>
  <c r="F367" i="6"/>
  <c r="F366" i="6"/>
  <c r="F365" i="6"/>
  <c r="F364" i="6"/>
  <c r="F361" i="6"/>
  <c r="F340" i="6"/>
  <c r="F338" i="6"/>
  <c r="F336" i="6"/>
  <c r="F334" i="6"/>
  <c r="F332" i="6"/>
  <c r="F330" i="6"/>
  <c r="F324" i="6"/>
  <c r="F322" i="6"/>
  <c r="F320" i="6"/>
  <c r="F318" i="6"/>
  <c r="F316" i="6"/>
  <c r="F314" i="6"/>
  <c r="F312" i="6"/>
  <c r="F306" i="6"/>
  <c r="F303" i="6"/>
  <c r="F302" i="6"/>
  <c r="F301" i="6"/>
  <c r="F300" i="6"/>
  <c r="F299" i="6"/>
  <c r="F296" i="6"/>
  <c r="F295" i="6"/>
  <c r="F292" i="6"/>
  <c r="F291" i="6"/>
  <c r="F288" i="6"/>
  <c r="F286" i="6"/>
  <c r="F284" i="6"/>
  <c r="F281" i="6"/>
  <c r="F279" i="6"/>
  <c r="F253" i="6"/>
  <c r="F252" i="6"/>
  <c r="F251" i="6"/>
  <c r="F250" i="6"/>
  <c r="F247" i="6"/>
  <c r="F277" i="6"/>
  <c r="D125" i="6"/>
  <c r="F470" i="2" l="1"/>
  <c r="F468" i="2"/>
  <c r="F466" i="2"/>
  <c r="F464" i="2"/>
  <c r="F462" i="2"/>
  <c r="F460" i="2"/>
  <c r="F454" i="2"/>
  <c r="F452" i="2"/>
  <c r="F450" i="2"/>
  <c r="F448" i="2"/>
  <c r="F446" i="2"/>
  <c r="F444" i="2"/>
  <c r="F442" i="2"/>
  <c r="F436" i="2"/>
  <c r="F433" i="2"/>
  <c r="F432" i="2"/>
  <c r="F431" i="2"/>
  <c r="F430" i="2"/>
  <c r="F429" i="2"/>
  <c r="F426" i="2"/>
  <c r="F425" i="2"/>
  <c r="F422" i="2"/>
  <c r="F421" i="2"/>
  <c r="F418" i="2"/>
  <c r="F416" i="2"/>
  <c r="F414" i="2"/>
  <c r="F411" i="2"/>
  <c r="F409" i="2"/>
  <c r="F406" i="2"/>
  <c r="F382" i="2"/>
  <c r="F381" i="2"/>
  <c r="F380" i="2"/>
  <c r="F379" i="2"/>
  <c r="F376" i="2"/>
  <c r="F353" i="2"/>
  <c r="F351" i="2"/>
  <c r="F349" i="2"/>
  <c r="F347" i="2"/>
  <c r="F345" i="2"/>
  <c r="F343" i="2"/>
  <c r="F337" i="2"/>
  <c r="F335" i="2"/>
  <c r="F333" i="2"/>
  <c r="F331" i="2"/>
  <c r="F329" i="2"/>
  <c r="F327" i="2"/>
  <c r="F325" i="2"/>
  <c r="F312" i="2"/>
  <c r="F313" i="2"/>
  <c r="F316" i="2"/>
  <c r="F315" i="2"/>
  <c r="F319" i="2"/>
  <c r="F309" i="2"/>
  <c r="F308" i="2"/>
  <c r="F305" i="2"/>
  <c r="F304" i="2"/>
  <c r="F301" i="2"/>
  <c r="F299" i="2"/>
  <c r="F297" i="2"/>
  <c r="F294" i="2"/>
  <c r="F292" i="2"/>
  <c r="F289" i="2"/>
  <c r="F264" i="2"/>
  <c r="F263" i="2"/>
  <c r="F262" i="2"/>
  <c r="F261" i="2"/>
  <c r="F258" i="2"/>
  <c r="F7" i="2"/>
  <c r="F355" i="2" l="1"/>
  <c r="F365" i="2" s="1"/>
  <c r="F321" i="2"/>
  <c r="F361" i="2" s="1"/>
  <c r="F339" i="2"/>
  <c r="F456" i="2"/>
  <c r="F479" i="2" s="1"/>
  <c r="F472" i="2"/>
  <c r="F481" i="2" s="1"/>
  <c r="F438" i="2"/>
  <c r="F477" i="2" s="1"/>
  <c r="A429" i="8"/>
  <c r="A431" i="8" s="1"/>
  <c r="A433" i="8" s="1"/>
  <c r="A425" i="8"/>
  <c r="A407" i="8"/>
  <c r="A409" i="8" s="1"/>
  <c r="A411" i="8" s="1"/>
  <c r="A413" i="8" s="1"/>
  <c r="A415" i="8" s="1"/>
  <c r="A417" i="8" s="1"/>
  <c r="A341" i="8"/>
  <c r="A347" i="8" s="1"/>
  <c r="A372" i="8" s="1"/>
  <c r="A374" i="8" s="1"/>
  <c r="A376" i="8" s="1"/>
  <c r="A379" i="8" s="1"/>
  <c r="A381" i="8" s="1"/>
  <c r="A383" i="8" s="1"/>
  <c r="A387" i="8" s="1"/>
  <c r="A391" i="8" s="1"/>
  <c r="A398" i="8" s="1"/>
  <c r="A312" i="8"/>
  <c r="A314" i="8" s="1"/>
  <c r="A316" i="8" s="1"/>
  <c r="A308" i="8"/>
  <c r="A290" i="8"/>
  <c r="A292" i="8" s="1"/>
  <c r="A294" i="8" s="1"/>
  <c r="A296" i="8" s="1"/>
  <c r="A298" i="8" s="1"/>
  <c r="A300" i="8" s="1"/>
  <c r="A224" i="8"/>
  <c r="A230" i="8" s="1"/>
  <c r="A255" i="8" s="1"/>
  <c r="A257" i="8" s="1"/>
  <c r="A259" i="8" s="1"/>
  <c r="A262" i="8" s="1"/>
  <c r="A264" i="8" s="1"/>
  <c r="A266" i="8" s="1"/>
  <c r="A270" i="8" s="1"/>
  <c r="A274" i="8" s="1"/>
  <c r="A281" i="8" s="1"/>
  <c r="A449" i="6"/>
  <c r="A451" i="6" s="1"/>
  <c r="A453" i="6" s="1"/>
  <c r="A445" i="6"/>
  <c r="A427" i="6"/>
  <c r="A429" i="6" s="1"/>
  <c r="A431" i="6" s="1"/>
  <c r="A433" i="6" s="1"/>
  <c r="A435" i="6" s="1"/>
  <c r="A437" i="6" s="1"/>
  <c r="A363" i="6"/>
  <c r="A369" i="6" s="1"/>
  <c r="A392" i="6" s="1"/>
  <c r="A394" i="6" s="1"/>
  <c r="A396" i="6" s="1"/>
  <c r="A399" i="6" s="1"/>
  <c r="A401" i="6" s="1"/>
  <c r="A403" i="6" s="1"/>
  <c r="A407" i="6" s="1"/>
  <c r="A411" i="6" s="1"/>
  <c r="A418" i="6" s="1"/>
  <c r="A336" i="6"/>
  <c r="A338" i="6" s="1"/>
  <c r="A340" i="6" s="1"/>
  <c r="A332" i="6"/>
  <c r="A314" i="6"/>
  <c r="A316" i="6" s="1"/>
  <c r="A318" i="6" s="1"/>
  <c r="A320" i="6" s="1"/>
  <c r="A322" i="6" s="1"/>
  <c r="A324" i="6" s="1"/>
  <c r="A249" i="6"/>
  <c r="A255" i="6" s="1"/>
  <c r="A279" i="6" s="1"/>
  <c r="A281" i="6" s="1"/>
  <c r="A283" i="6" s="1"/>
  <c r="A286" i="6" s="1"/>
  <c r="A288" i="6" s="1"/>
  <c r="A290" i="6" s="1"/>
  <c r="A294" i="6" s="1"/>
  <c r="A298" i="6" s="1"/>
  <c r="A305" i="6" s="1"/>
  <c r="A466" i="2"/>
  <c r="A468" i="2" s="1"/>
  <c r="A470" i="2" s="1"/>
  <c r="A462" i="2"/>
  <c r="A444" i="2"/>
  <c r="A446" i="2" s="1"/>
  <c r="A448" i="2" s="1"/>
  <c r="A450" i="2" s="1"/>
  <c r="A452" i="2" s="1"/>
  <c r="A454" i="2" s="1"/>
  <c r="A378" i="2"/>
  <c r="A384" i="2" s="1"/>
  <c r="A409" i="2" s="1"/>
  <c r="A411" i="2" s="1"/>
  <c r="A413" i="2" s="1"/>
  <c r="A416" i="2" s="1"/>
  <c r="A418" i="2" s="1"/>
  <c r="A420" i="2" s="1"/>
  <c r="A424" i="2" s="1"/>
  <c r="A428" i="2" s="1"/>
  <c r="A435" i="2" s="1"/>
  <c r="A349" i="2"/>
  <c r="A351" i="2" s="1"/>
  <c r="A353" i="2" s="1"/>
  <c r="A345" i="2"/>
  <c r="A327" i="2"/>
  <c r="A329" i="2" s="1"/>
  <c r="A331" i="2" s="1"/>
  <c r="A333" i="2" s="1"/>
  <c r="A335" i="2" s="1"/>
  <c r="A337" i="2" s="1"/>
  <c r="A260" i="2"/>
  <c r="A267" i="2" s="1"/>
  <c r="A292" i="2" s="1"/>
  <c r="A294" i="2" s="1"/>
  <c r="A296" i="2" s="1"/>
  <c r="A299" i="2" s="1"/>
  <c r="A301" i="2" s="1"/>
  <c r="A303" i="2" s="1"/>
  <c r="A307" i="2" s="1"/>
  <c r="A311" i="2" s="1"/>
  <c r="A318" i="2" s="1"/>
  <c r="F483" i="2" l="1"/>
  <c r="F486" i="2" s="1"/>
  <c r="F3" i="10" s="1"/>
  <c r="F9" i="10" s="1"/>
  <c r="F363" i="2"/>
  <c r="F367" i="2" s="1"/>
  <c r="D52" i="8"/>
  <c r="D50" i="6"/>
  <c r="D51" i="2"/>
  <c r="B472" i="6" l="1"/>
  <c r="F24" i="6" l="1"/>
  <c r="F21" i="6"/>
  <c r="F20" i="6"/>
  <c r="F19" i="6"/>
  <c r="D16" i="6"/>
  <c r="F16" i="6" s="1"/>
  <c r="F15" i="6"/>
  <c r="D100" i="2" l="1"/>
  <c r="D115" i="6"/>
  <c r="D111" i="6"/>
  <c r="D65" i="8"/>
  <c r="D62" i="8"/>
  <c r="D58" i="8"/>
  <c r="D90" i="6"/>
  <c r="D87" i="6"/>
  <c r="D68" i="8"/>
  <c r="F181" i="8"/>
  <c r="F204" i="6"/>
  <c r="D206" i="6"/>
  <c r="F206" i="6" s="1"/>
  <c r="F209" i="6"/>
  <c r="F214" i="2"/>
  <c r="D192" i="8" l="1"/>
  <c r="D71" i="8"/>
  <c r="F71" i="8" s="1"/>
  <c r="D75" i="8"/>
  <c r="F75" i="8" s="1"/>
  <c r="D183" i="8"/>
  <c r="F183" i="8" s="1"/>
  <c r="D195" i="8"/>
  <c r="F195" i="8" s="1"/>
  <c r="D204" i="8"/>
  <c r="F204" i="8" s="1"/>
  <c r="D47" i="8"/>
  <c r="D81" i="8"/>
  <c r="F81" i="8" s="1"/>
  <c r="D88" i="2"/>
  <c r="F88" i="2" s="1"/>
  <c r="F87" i="6"/>
  <c r="D109" i="8"/>
  <c r="F109" i="8" s="1"/>
  <c r="D105" i="8"/>
  <c r="F105" i="8" s="1"/>
  <c r="D101" i="8"/>
  <c r="F101" i="8" s="1"/>
  <c r="D97" i="8"/>
  <c r="F97" i="8" s="1"/>
  <c r="D93" i="8"/>
  <c r="F93" i="8" s="1"/>
  <c r="D85" i="8"/>
  <c r="F85" i="8" s="1"/>
  <c r="D84" i="8"/>
  <c r="F84" i="8" s="1"/>
  <c r="D83" i="8"/>
  <c r="F83" i="8" s="1"/>
  <c r="D82" i="8"/>
  <c r="F82" i="8" s="1"/>
  <c r="D80" i="8"/>
  <c r="F80" i="8" s="1"/>
  <c r="D107" i="6"/>
  <c r="F107" i="6" s="1"/>
  <c r="D103" i="6"/>
  <c r="F103" i="6" s="1"/>
  <c r="D99" i="6"/>
  <c r="F99" i="6" s="1"/>
  <c r="D91" i="6"/>
  <c r="F91" i="6" s="1"/>
  <c r="F90" i="6"/>
  <c r="D89" i="6"/>
  <c r="F89" i="6" s="1"/>
  <c r="D88" i="6"/>
  <c r="F88" i="6" s="1"/>
  <c r="D86" i="6"/>
  <c r="F86" i="6" s="1"/>
  <c r="D116" i="2"/>
  <c r="D112" i="2"/>
  <c r="D108" i="2"/>
  <c r="D104" i="2"/>
  <c r="D92" i="2"/>
  <c r="D91" i="2"/>
  <c r="D90" i="2"/>
  <c r="D89" i="2"/>
  <c r="D87" i="2"/>
  <c r="D230" i="6"/>
  <c r="F230" i="6" s="1"/>
  <c r="D77" i="6"/>
  <c r="F77" i="6" s="1"/>
  <c r="D47" i="6"/>
  <c r="D243" i="2"/>
  <c r="D71" i="2" s="1"/>
  <c r="D240" i="2"/>
  <c r="D228" i="2"/>
  <c r="D235" i="2" s="1"/>
  <c r="D63" i="2"/>
  <c r="D66" i="2"/>
  <c r="D68" i="2" s="1"/>
  <c r="D12" i="2"/>
  <c r="F174" i="8"/>
  <c r="F169" i="8"/>
  <c r="F170" i="8"/>
  <c r="F171" i="8"/>
  <c r="F172" i="8"/>
  <c r="F173" i="8"/>
  <c r="B453" i="8"/>
  <c r="F213" i="8"/>
  <c r="F210" i="8"/>
  <c r="F207" i="8"/>
  <c r="F198" i="8"/>
  <c r="F186" i="8"/>
  <c r="F177" i="8"/>
  <c r="F168" i="8"/>
  <c r="F167" i="8"/>
  <c r="F166" i="8"/>
  <c r="F165" i="8"/>
  <c r="F164" i="8"/>
  <c r="F163" i="8"/>
  <c r="F162" i="8"/>
  <c r="F161" i="8"/>
  <c r="F160" i="8"/>
  <c r="F159" i="8"/>
  <c r="F158" i="8"/>
  <c r="F157" i="8"/>
  <c r="F156" i="8"/>
  <c r="F155" i="8"/>
  <c r="F154" i="8"/>
  <c r="F153" i="8"/>
  <c r="F152" i="8"/>
  <c r="F151" i="8"/>
  <c r="F150" i="8"/>
  <c r="F149" i="8"/>
  <c r="F148" i="8"/>
  <c r="F147" i="8"/>
  <c r="D146" i="8"/>
  <c r="F146" i="8" s="1"/>
  <c r="F145" i="8"/>
  <c r="F144" i="8"/>
  <c r="F143" i="8"/>
  <c r="F142" i="8"/>
  <c r="F141" i="8"/>
  <c r="F140" i="8"/>
  <c r="F139" i="8"/>
  <c r="F138" i="8"/>
  <c r="F137" i="8"/>
  <c r="F136" i="8"/>
  <c r="F135" i="8"/>
  <c r="F134" i="8"/>
  <c r="F133" i="8"/>
  <c r="F132" i="8"/>
  <c r="F131" i="8"/>
  <c r="F130" i="8"/>
  <c r="F129" i="8"/>
  <c r="F128" i="8"/>
  <c r="F127" i="8"/>
  <c r="F126" i="8"/>
  <c r="F125" i="8"/>
  <c r="F124" i="8"/>
  <c r="F123" i="8"/>
  <c r="F122" i="8"/>
  <c r="F121" i="8"/>
  <c r="F120" i="8"/>
  <c r="D119" i="8"/>
  <c r="F115" i="8"/>
  <c r="F114" i="8"/>
  <c r="F89" i="8"/>
  <c r="F73" i="8"/>
  <c r="F65" i="8"/>
  <c r="F59" i="8"/>
  <c r="F43" i="8"/>
  <c r="F39" i="8"/>
  <c r="F36" i="8"/>
  <c r="F35" i="8"/>
  <c r="F32" i="8"/>
  <c r="F30" i="8"/>
  <c r="F29" i="8"/>
  <c r="F28" i="8"/>
  <c r="F27" i="8"/>
  <c r="F24" i="8"/>
  <c r="F21" i="8"/>
  <c r="F20" i="8"/>
  <c r="F19" i="8"/>
  <c r="F16" i="8"/>
  <c r="F15" i="8"/>
  <c r="F12" i="8"/>
  <c r="F236" i="6"/>
  <c r="D233" i="6"/>
  <c r="F233" i="6" s="1"/>
  <c r="F221" i="6"/>
  <c r="D218" i="6"/>
  <c r="D225" i="6" s="1"/>
  <c r="F225" i="6" s="1"/>
  <c r="F200" i="6"/>
  <c r="F197" i="6"/>
  <c r="F196" i="6"/>
  <c r="F195" i="6"/>
  <c r="F194" i="6"/>
  <c r="F193" i="6"/>
  <c r="F192" i="6"/>
  <c r="F191" i="6"/>
  <c r="F190" i="6"/>
  <c r="F189" i="6"/>
  <c r="F188" i="6"/>
  <c r="F187" i="6"/>
  <c r="F186" i="6"/>
  <c r="F185" i="6"/>
  <c r="F184" i="6"/>
  <c r="F183" i="6"/>
  <c r="F182" i="6"/>
  <c r="F181" i="6"/>
  <c r="F180" i="6"/>
  <c r="F179" i="6"/>
  <c r="F178" i="6"/>
  <c r="F177" i="6"/>
  <c r="F176" i="6"/>
  <c r="F175" i="6"/>
  <c r="F174" i="6"/>
  <c r="F173" i="6"/>
  <c r="F172" i="6"/>
  <c r="F171" i="6"/>
  <c r="F170" i="6"/>
  <c r="F169" i="6"/>
  <c r="F168" i="6"/>
  <c r="F167" i="6"/>
  <c r="F166" i="6"/>
  <c r="F165" i="6"/>
  <c r="F164" i="6"/>
  <c r="D163" i="6"/>
  <c r="F162" i="6"/>
  <c r="F161" i="6"/>
  <c r="F160" i="6"/>
  <c r="F159" i="6"/>
  <c r="F158" i="6"/>
  <c r="F157" i="6"/>
  <c r="F156" i="6"/>
  <c r="F155" i="6"/>
  <c r="F154" i="6"/>
  <c r="F153" i="6"/>
  <c r="F152" i="6"/>
  <c r="F151" i="6"/>
  <c r="F150" i="6"/>
  <c r="F149" i="6"/>
  <c r="F148" i="6"/>
  <c r="F147" i="6"/>
  <c r="F146" i="6"/>
  <c r="F145" i="6"/>
  <c r="F144" i="6"/>
  <c r="F143" i="6"/>
  <c r="F142" i="6"/>
  <c r="F141" i="6"/>
  <c r="F140" i="6"/>
  <c r="F139" i="6"/>
  <c r="F138" i="6"/>
  <c r="F137" i="6"/>
  <c r="F136" i="6"/>
  <c r="F135" i="6"/>
  <c r="F134" i="6"/>
  <c r="F133" i="6"/>
  <c r="F132" i="6"/>
  <c r="F131" i="6"/>
  <c r="F130" i="6"/>
  <c r="F129" i="6"/>
  <c r="F128" i="6"/>
  <c r="F127" i="6"/>
  <c r="F126" i="6"/>
  <c r="F121" i="6"/>
  <c r="F120" i="6"/>
  <c r="F115" i="6"/>
  <c r="F111" i="6"/>
  <c r="F95" i="6"/>
  <c r="D81" i="6"/>
  <c r="F81" i="6" s="1"/>
  <c r="F79" i="6"/>
  <c r="D71" i="6"/>
  <c r="F71" i="6" s="1"/>
  <c r="D65" i="6"/>
  <c r="F65" i="6" s="1"/>
  <c r="D62" i="6"/>
  <c r="F62" i="6" s="1"/>
  <c r="F59" i="6"/>
  <c r="F43" i="6"/>
  <c r="F39" i="6"/>
  <c r="F36" i="6"/>
  <c r="F35" i="6"/>
  <c r="F32" i="6"/>
  <c r="F30" i="6"/>
  <c r="F29" i="6"/>
  <c r="F28" i="6"/>
  <c r="F27" i="6"/>
  <c r="F12" i="6"/>
  <c r="F7" i="6"/>
  <c r="D216" i="2"/>
  <c r="F96" i="2"/>
  <c r="D82" i="2"/>
  <c r="F80" i="2"/>
  <c r="D78" i="2"/>
  <c r="F78" i="2" s="1"/>
  <c r="D72" i="2"/>
  <c r="D48" i="2"/>
  <c r="D52" i="2" s="1"/>
  <c r="F37" i="2"/>
  <c r="F40" i="2"/>
  <c r="D202" i="8" l="1"/>
  <c r="F202" i="8" s="1"/>
  <c r="F50" i="6"/>
  <c r="D51" i="6"/>
  <c r="D53" i="2"/>
  <c r="D237" i="2" s="1"/>
  <c r="F52" i="2"/>
  <c r="F47" i="6"/>
  <c r="D236" i="2"/>
  <c r="F62" i="8"/>
  <c r="D58" i="6"/>
  <c r="F58" i="6" s="1"/>
  <c r="D74" i="6"/>
  <c r="D215" i="6" s="1"/>
  <c r="D70" i="6"/>
  <c r="F70" i="6" s="1"/>
  <c r="F47" i="8"/>
  <c r="F52" i="8"/>
  <c r="F58" i="8"/>
  <c r="D203" i="8"/>
  <c r="F203" i="8" s="1"/>
  <c r="F50" i="8"/>
  <c r="F68" i="8"/>
  <c r="D75" i="2"/>
  <c r="D225" i="2" s="1"/>
  <c r="D59" i="2"/>
  <c r="F218" i="6"/>
  <c r="D67" i="6"/>
  <c r="F67" i="6" s="1"/>
  <c r="D226" i="6"/>
  <c r="F226" i="6" s="1"/>
  <c r="D52" i="6" l="1"/>
  <c r="D227" i="6" s="1"/>
  <c r="F227" i="6" s="1"/>
  <c r="F51" i="6"/>
  <c r="F52" i="6"/>
  <c r="D222" i="2"/>
  <c r="F192" i="8"/>
  <c r="D189" i="8"/>
  <c r="F189" i="8" s="1"/>
  <c r="F74" i="6"/>
  <c r="F214" i="8" l="1"/>
  <c r="F215" i="6"/>
  <c r="D212" i="6"/>
  <c r="F212" i="6" s="1"/>
  <c r="F237" i="6" l="1"/>
  <c r="D16"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127" i="2"/>
  <c r="D126" i="2" l="1"/>
  <c r="B486" i="2"/>
  <c r="F246" i="2"/>
  <c r="F243" i="2"/>
  <c r="F240" i="2"/>
  <c r="F237" i="2"/>
  <c r="F236" i="2"/>
  <c r="F235" i="2"/>
  <c r="F231" i="2"/>
  <c r="F228" i="2"/>
  <c r="F225" i="2"/>
  <c r="F222" i="2"/>
  <c r="F219" i="2"/>
  <c r="F216" i="2"/>
  <c r="F209" i="2"/>
  <c r="F122" i="2"/>
  <c r="F121" i="2"/>
  <c r="F116" i="2"/>
  <c r="F112" i="2"/>
  <c r="F108" i="2"/>
  <c r="F104" i="2"/>
  <c r="F100" i="2"/>
  <c r="F92" i="2"/>
  <c r="F91" i="2"/>
  <c r="F90" i="2"/>
  <c r="F89" i="2"/>
  <c r="F87" i="2"/>
  <c r="F82" i="2"/>
  <c r="F75" i="2"/>
  <c r="F72" i="2"/>
  <c r="F71" i="2"/>
  <c r="F68" i="2"/>
  <c r="F66" i="2"/>
  <c r="F63" i="2"/>
  <c r="F60" i="2"/>
  <c r="F59" i="2"/>
  <c r="F53" i="2"/>
  <c r="F51" i="2"/>
  <c r="F48" i="2"/>
  <c r="F44" i="2"/>
  <c r="F36" i="2"/>
  <c r="F33" i="2"/>
  <c r="F31" i="2"/>
  <c r="F30" i="2"/>
  <c r="F29" i="2"/>
  <c r="F28" i="2"/>
  <c r="F25" i="2"/>
  <c r="F22" i="2"/>
  <c r="F21" i="2"/>
  <c r="F20" i="2"/>
  <c r="F19" i="2"/>
  <c r="F16" i="2"/>
  <c r="F15" i="2"/>
  <c r="F12" i="2"/>
  <c r="F248" i="2" l="1"/>
</calcChain>
</file>

<file path=xl/sharedStrings.xml><?xml version="1.0" encoding="utf-8"?>
<sst xmlns="http://schemas.openxmlformats.org/spreadsheetml/2006/main" count="2169" uniqueCount="356">
  <si>
    <t>Redni
broj</t>
  </si>
  <si>
    <t>O p i s   r a d o v a</t>
  </si>
  <si>
    <t>Jedinica
mjere</t>
  </si>
  <si>
    <t xml:space="preserve">Količina </t>
  </si>
  <si>
    <t>Jedinična cijena</t>
  </si>
  <si>
    <t>Iznos (kn)</t>
  </si>
  <si>
    <t>1.3.</t>
  </si>
  <si>
    <t>1.1.</t>
  </si>
  <si>
    <t>1.4.</t>
  </si>
  <si>
    <t>1.5.</t>
  </si>
  <si>
    <t>Obračun po m³ stvarno iskopanog materijala u sraslom stanju.</t>
  </si>
  <si>
    <t>- strojni iskop</t>
  </si>
  <si>
    <t>1.2.</t>
  </si>
  <si>
    <t>1.6.</t>
  </si>
  <si>
    <t>Obračun po kompletu.</t>
  </si>
  <si>
    <t>komplet</t>
  </si>
  <si>
    <t>Završno uređenje gradilišta
Stavka uključuje čišćenje, odvoz viška materijala, opreme te dovođenje u prvobitno stanje.</t>
  </si>
  <si>
    <t>Obračun po kompletu uređenog gradilišta.</t>
  </si>
  <si>
    <t>Mobilizacija i demobilizacija građilišta, koja uključuje:
- dovoz i odvoz svih strojeva
- dovoz i odvoz alata
- uređenje privremene građilišne deponije</t>
  </si>
  <si>
    <t>Izvedba, kontrola kakvoće i obračun prema OTU 1-03.2</t>
  </si>
  <si>
    <t>1.7.</t>
  </si>
  <si>
    <t>Demontira se plašt odbojne ograde na lokaciji izvođenja sanacije (nosivi stupovi se ne diraju).</t>
  </si>
  <si>
    <t>Demontaža i ponovna montaža plašta postojeće elastične odbojne ograde (srednji pojas), odvoz na lokaciju privremenog odlagališta i dovoz prije ponovne montaže.</t>
  </si>
  <si>
    <t>Rezanje betona, razbijanje kanalice (srednjeg pojasa) i rigola (rub ceste) na lokaciji izvedbe sanacije. Iskop i odvoz na deponiju. Deponiju osigurava Izvođač. Srednji pojas se uklanja u dužini 3.0 m.</t>
  </si>
  <si>
    <t>Izvedba, kontrola kakvoće i obračun prema OTU 1-03</t>
  </si>
  <si>
    <t>1.8.</t>
  </si>
  <si>
    <t>1.9.</t>
  </si>
  <si>
    <t>kom</t>
  </si>
  <si>
    <t>1.10.</t>
  </si>
  <si>
    <t>1.11.</t>
  </si>
  <si>
    <t>1.12.</t>
  </si>
  <si>
    <t>1.13.</t>
  </si>
  <si>
    <t>1.14.</t>
  </si>
  <si>
    <t>1.15.</t>
  </si>
  <si>
    <t>1.16.</t>
  </si>
  <si>
    <t>Izvedba, kontrola kakvoće i obračun prema OTU 3-04.4.1.</t>
  </si>
  <si>
    <t>1.17.</t>
  </si>
  <si>
    <t>1.18.</t>
  </si>
  <si>
    <t>1.19.</t>
  </si>
  <si>
    <t>1.20.</t>
  </si>
  <si>
    <t>1.21.</t>
  </si>
  <si>
    <t>1.22.</t>
  </si>
  <si>
    <t>Dobava i doprema materijala te iscrtavanje horizontalne signalizacije.</t>
  </si>
  <si>
    <t>1.23.</t>
  </si>
  <si>
    <t>Dobava i doprema materijala, te sanacija betonskih kanalica i rigola, uključivo sve prefabricirane elemente i beton (betona klase C 40/45) za ugradnju.
Izvedba, kontrola kakvoće i obračun prema OTU 3-04.8.1.
Obračun je po m' izvedenog rigola, a u cijeni je uključena nabava betona, umetaka, mase za zalijevanje i ostalih potrebnih materijala, svi prijevozi i prijenosi, privremeno skladištenje, planiranje i zbijanje podloge, postavljanje i demontaža potrebne oplate, rad na ugradnji i njezi betona, izrada i obrada razdjelnica kao i svi pomoćnim radovi, oprema i materijali za potpuno dovršenje betonskog rigola.</t>
  </si>
  <si>
    <t>1.25.</t>
  </si>
  <si>
    <t>1.26.</t>
  </si>
  <si>
    <t>1.27.</t>
  </si>
  <si>
    <t>Odvoz i razastiranje viška materijala od iskopa na deponiju, udaljenost do 10,0 km. Deponiju osigurava Izvođač.</t>
  </si>
  <si>
    <t>Izvedba, kontrola kakvoće i obračun prema OTU 2-02</t>
  </si>
  <si>
    <t>oplata za zaštitu iskopa do dubine 4m</t>
  </si>
  <si>
    <t>donji sloj 7 cm AC 22 base, 50/70</t>
  </si>
  <si>
    <t>završni sloj  3.5 cm SMA 11 PmB 45/80-65</t>
  </si>
  <si>
    <t>Dobava i doprema materijala te izvedba asfaltnog zastora ukupne debljine 15.5 cm (donji sloj 7 cm AC 22 base, 50/70, vezni sloj 5 cm AC 16 BIN 50/70 i završni sloj  3.5 cm SMA 11 PmB 45/80-65). Stavka obuhvaća obradu rubova, špricanje bitumenskom emulzijom te ugradnju novog sloja.
Rekonstrukcija se izvodi kako je prikazano u nacrtu (poprečni presjek prolaska ispod autoceste) - svi slojevi se ne izvode na cijeloj površini zahvata, kako je opisano u tehničkom opisu.</t>
  </si>
  <si>
    <t>vezni sloj 5 cm AC 16 BIN 50/70</t>
  </si>
  <si>
    <t>vezni sloj 5 cm</t>
  </si>
  <si>
    <t>1.24.</t>
  </si>
  <si>
    <t>Paralelne trase i postojeće instalacije
Uključeno traganje i označavanje trase instalacija.</t>
  </si>
  <si>
    <t>Zaštita, osiguranje ili pridržavanje-podupiranje svih postojećih podzemnih instalacija.
Stavkom obuhvaćena zaštita, osiguranje ili pridržavanje-podupiranje svih postojećih podzemnih instalacija. Osiguranje i podupiranje instalacije izvesti prema uvjetima i uputama nadležne službe vlasnika instalacije, sve usklađeno s tehničkim rješenjem. Stavkom obuhvatiti sve potrebne radove, materijale, sredstva za osiguranje instalacija. Na mjestima križanja vertikalna udaljenost mora biti u skladu sa važećim pravilnicima te detaljima projektne dokumentacije. Stavkom su obuhvaćene zaštitne polucijevi od tvrdog PVC-a (DN 110 mm ili DN 160 mm) duljine 3.00 m, za jedno križanje, kao i dobava i ugradnja pijeska u zaštitne polucijevi zajedno s kabelom.
Obračun po mjestu križanja, odnosno 1 m' paralelne trase.</t>
  </si>
  <si>
    <t>Križanje s postojećim instalacijama TK</t>
  </si>
  <si>
    <t>Križanje s postojećim instalacijama OBORINSKE ODVODNJE</t>
  </si>
  <si>
    <t>Paralelno vođenje s postojećim instalacijama TK</t>
  </si>
  <si>
    <t>m</t>
  </si>
  <si>
    <t>Paralelno vođenje s postojećim instalacijama OBORINSKE ODVODNJE</t>
  </si>
  <si>
    <t xml:space="preserve">Radovi na izmještanju postojećih instalacija. Izmještanje instalacije izvesti prema uvjetima i uputama te uz suglasnost ovlaštenih predstavnika vlasnika instalacije i nadzorne službe. Na dionicama gdje se ustanovi da postojeće instalacije dolaze u koliziju ili približavanje na udaljenost manju od 50 cm od trasa cjevovoda potrebno je izvesti zaštitu istih. Stavkom obuhvaćena demontaža postojećih instalacija, skladištenje, transport, ponovna montaža postojećih instalacija te dobava i doprema materijala i spajanje izmijenjenih i izmještenih instalacija u funkcionalni instalacijski sustav - odnosi se na oborinsku odvodnju, te zaštita postojećih instalacija na način da se instalacije pridržavaju izvan zone izvođenja radova, ponovna montaža, tj. polaganje postojećih instalacija te dobava i doprema materijala - odnosi se na trasu TK instalacije.  Obavezno je osigurati funkcioniranje sustava instalacija. Obuhvatiti sve potrebne radove, materijale, sredstva, kao i troškove vlasnika instalacija za njihovo osiguranje. 
Obračun po 1 m' komplet uredno izmještenih, zaštićenih,, pridržanih i ponovno montiranih funkcionalnih instalacija. </t>
  </si>
  <si>
    <t>TK instalacije</t>
  </si>
  <si>
    <t>Oborinska odvodnja</t>
  </si>
  <si>
    <t>Ručni iskopi s utovarom sukladno tehnološkom projektu izvođača u neposrednoj blizini postojećih instalacija (elektroinstalacije, svjetlovodni kabeli, transportni vodovodi, sl.), infrastrukturnih građevina (linijske rešetke, slivnici i sl), bez obzira na kategoriju terena.  Materijal nastao iskopom, ovisno organizaciji gradilišta, utovarivati u vozilo te odvoziti na deponiju,obuhvaćeno posebnom stavkom. Stavkom je obuhvaćeno planiranje dna kanala s točnošću +/- 3 cm. Stavkom obuhvatiti sve zaštitne i sigurnosne mjere duž trase cjevovoda i instalacija, a posebno na prometnici i sl, kao i potrebno razupiranje stranica kanala. Kod ručnog iskopa uz postojeće elektrokabele, TK kabele i sl. instalacije koji se mogu pomaknuti radi izvedbe vodovoda,  iskop obuhvaća i vađenje opeke, odnosno signalizacije i gal. štitnika (koji štite postojeći kabel) te pažljivo pomicanje instalacija uz obavezni nadzor ovlaštenog predstavnika Vlasnika instalacije. Opeku odložiti i složiti uz kanal za potrebe ponovne ugradbe nakon prelociranja kabela.
Obračun po 1 m3 iskopanog i utovarenog materijala u sraslom stanju, prema usvojenom idealnom obračunskom presjeku rova.</t>
  </si>
  <si>
    <t>Izrada betonske posteljice i obloge vanjske cijevi za postavljanje vodoopskrbnog cjevovoda i elektro vodova (prolaz ispod autoceste), od betona C20/25.
Podrazumijeva sav rad i materijal, sve prijevoze i prijenose, rad na izradi, ugradnji i njezi betona. Nabava, prijevoz i rad s oplatom uključeni su u stavku. Debljina podloge je min 20 cm. 
Izvedba, kontrola kakvoće  i obračun prema OTU 3-02.3.2</t>
  </si>
  <si>
    <t>Nabava, doprema i ugradnja vodovodnog materijala (cijevi, fazoni i armature).
Stavka uključuje nabavu, prijevoz, raznos i montažu fazonskih komada od duktilnog lijeva (Ductile - GGG 40) za spoj na prirubnice za radni tlak 16 bara prema ISO 2531, tj. DIN EN 545, za radni tlak 16 bara, uključivo i spuštanje u rov. Svi fazonski komadi trebaju imati antikorozivnu zaštitu iznutra i izvana epoxy (unutarnja: EP prah DIN 3476, vanjska: EP prah DIN 30677-2 i prema RAL - GZ 662, odnosno plastifikacija u debljini od 250 µm). Uključivo spojni materijal: vijci i matice, brtve. Sav spojni i vijčani materijal (matice, vijci podložne pločice) koji se ugrađuju moraju biti od nehrđajučeg čelika (inox ili prokrom). Brtve koje se ugrađuju moraju biti – gumene brtve s prokromskim prstenim, atestirana za pitku vodu, prema EN 1514-1 ili jednakovrijedno DIN 2690.</t>
  </si>
  <si>
    <t xml:space="preserve">Obračun po kom sa spojnim i brtvenim materijalom. </t>
  </si>
  <si>
    <t>FF - RAVNI KOMAD S PRIRUBNICAMA, DN 125, L = 200</t>
  </si>
  <si>
    <t>FF - RAVNI KOMAD S PRIRUBNICAMA, DN 125, L = 1000</t>
  </si>
  <si>
    <t>FF - RAVNI KOMAD S PRIRUBNICAMA, DN 150, L = 500</t>
  </si>
  <si>
    <t>FF - RAVNI KOMAD S PRIRUBNICAMA, DN 150, L = 1500</t>
  </si>
  <si>
    <t>FF - RAVNI KOMAD S PRIRUBNICAMA, DN 150, L = 2000</t>
  </si>
  <si>
    <t>FF - RAVNI KOMAD S PRIRUBNICAMA, DN 150, L = 2500</t>
  </si>
  <si>
    <t>FF - RAVNI KOMAD S PRIRUBNICAMA, DN 150, L = 3000</t>
  </si>
  <si>
    <t>FF - RAVNI KOMAD S PRIRUBNICAMA, DN 150, L = 4000</t>
  </si>
  <si>
    <t>FF - RAVNI KOMAD S PRIRUBNICAMA, DN 150, L = 5000</t>
  </si>
  <si>
    <t>Q90° - KUTNI KOMAD 90° SA PRIRUBNICAMA, DN 80</t>
  </si>
  <si>
    <t>Q90° - KUTNI KOMAD 90° SA PRIRUBNICAMA, DN 125</t>
  </si>
  <si>
    <t>Q90° - KUTNI KOMAD 90° SA PRIRUBNICAMA, DN 150</t>
  </si>
  <si>
    <t>FFK 45 - LUK 45° S PRIRUBNICAMA, DN 150</t>
  </si>
  <si>
    <t>N 90° - LUČNI KOMAD SA STOPALOM, DN 150</t>
  </si>
  <si>
    <t>FFR - REDUKCIJSKI KOMAD S PRIRUBNICAMA, DN 150/125</t>
  </si>
  <si>
    <t>T - OTCJEPNI KOMAD S PRIRUBNICAMA, DN 125/80</t>
  </si>
  <si>
    <t>T - OTCJEPNI KOMAD S PRIRUBNICAMA, DN 125/125</t>
  </si>
  <si>
    <t>T - OTCJEPNI KOMAD S PRIRUBNICAMA, DN 150/150</t>
  </si>
  <si>
    <t>TT - KRIŽNI KOMAD S PRIRUBNICAMA, DN 125/125</t>
  </si>
  <si>
    <t>FFR - REDUKCIJSKI KOMAD S PRIRUBNICAMA, DN 125/80</t>
  </si>
  <si>
    <t>EV-ZASUN KRATKI + KOLO, DN 150</t>
  </si>
  <si>
    <t>EV-ZASUN KRATKI + KOLO, DN 80</t>
  </si>
  <si>
    <t>EV-ZASUN KRATKI + KOLO, DN 125</t>
  </si>
  <si>
    <t>MDKA - MONTAŽNO DEMONTAŽNI KOMAD, DN 80</t>
  </si>
  <si>
    <t>MDKA - MONTAŽNO DEMONTAŽNI KOMAD, DN 125</t>
  </si>
  <si>
    <t>V2-08 - POVRATNI VENTIL S UTEGOM, DN 125</t>
  </si>
  <si>
    <t>SIGURNOSNI VENTIL TIP HAWIDO 1400 RAVNI, DN 80</t>
  </si>
  <si>
    <t>SPOJNICA WAGA MJ TIP 3050, DN 150</t>
  </si>
  <si>
    <t>GT-U - MEMBRANSKA POSUDA, 1000 l, DN 80</t>
  </si>
  <si>
    <t>FF - RAVNI KOMAD S PRIRUBNICAMA, DN 150, L = 700</t>
  </si>
  <si>
    <t>FF - RAVNI KOMAD S PRIRUBNICAMA, DN 150, L = 1800</t>
  </si>
  <si>
    <t>T - OTCJEPNI KOMAD S PRIRUBNICAMA, DN 150/100</t>
  </si>
  <si>
    <t>FF - RAVNI KOMAD S PRIRUBNICAMA, DN 100, L = 2000</t>
  </si>
  <si>
    <t>N 90° - LUČNI KOMAD SA STOPALOM, DN 100</t>
  </si>
  <si>
    <t>EV-ZASUN KRATKI + KOLO, DN 100</t>
  </si>
  <si>
    <t>NADZEMNI HIDRANT (V4-11), DN 100</t>
  </si>
  <si>
    <t xml:space="preserve">- podložni beton C16/20, d=10 cm, </t>
  </si>
  <si>
    <t>- temeljna ploča, d=25 cm</t>
  </si>
  <si>
    <t>- zidovi, d=25 cm</t>
  </si>
  <si>
    <t>Obračun po komadu ugrađene crpke.</t>
  </si>
  <si>
    <t>Nabava, doprema i ugradnja crpnih agregata kao SP 77-7N ili jednakovrijedan proizvod (1+1 agregat). Pumpa može biti ugrađena okomito ili vodoravno. Sve čelične komponente napravljene su od nehrđajućeg čelika, EN 1.4401 (AISI 316), koji osigurava visoku otpornost na koroziju. Crpka je opremljena s 26 kW MS6000 motorom, mehaničkom brtvom vratila, vodom podmazivanim kliznim ležajevima i dijagramom kompenzacije volumena. Motor je potopni s dobrom mehaničkom stabilnošću i visoke efikasnosti. Pogodan za temperature do 40 °C. Motor je opremljen s Grundfos Tempcon senzorom temperature koji, korištenjem komunikacije preko voda za napajanje zajedno s MP204 upravljačke ploče, osigurava nadziranje temperature. Crpke se isporučuju s rashladnim plaštom koji usmjerava strujanje uz tijelo pumpe čime se ona dodatno hladi. U cijenu su uključeni i nosači (obujmice za fiksiranje na dno bazena) agregata kao i svi potrebni materijali i pomoćna sredstva potrebna za izvršenje stavke.</t>
  </si>
  <si>
    <t>Izvedba AB okna (okno CS) od betona C25/30 u vodonepropusnoj izvedbi (razred XC2, v/c faktor ispod 0,5) na uredno izvedenu podlogu, u svemu prema projektu.
U cijenu okna uključena je i izvedba niše za smještaj elektroormara (C30/37, XF1).</t>
  </si>
  <si>
    <t>- monolitna pokrovna ploča sa zidićima (nadzidom), d=35 cm</t>
  </si>
  <si>
    <t>- niša za instaliranje elektroormara (C30/37)</t>
  </si>
  <si>
    <t>Nabava, doprema i ugradnja dvodjelnog umetka (za prolazak cijevi kroz zid okna) vanjski promjer je 300 mm, za cijev DN 125. Brtveni prsten se sastoji od  mekane gume umetnute između dva prstena od nehrđajućeg čelika. Prsten se ugrađuje u izvedenu bušotinu (zid postojećeg okna) te u zid novog okna (u oplatu se postavlja dvodijelna mikro-betonska cijev svijetlog otvora 300 mm). Pri postavljanju, najprije se kroz otvor zida postojećeg okna umeće FF komad (DN 125, duljine 1700 mm (2 kom) i 1000 mm). Stavkom su uključeni svi potrebni alati i radovi za njeno izvođenje.
Obračun po komadu izvedenog spoja (prodora cijevi).</t>
  </si>
  <si>
    <t>Izvedba vodonepropusnog premaza unutarnjih ploha okna crpnog postrojenja (zidovi i ploče).</t>
  </si>
  <si>
    <t xml:space="preserve">Nanošenje vodonepropusnog premaza, određenog projektom, preko unutrašnjih betonskih površina da se postigne projektom predviđena vodonepropusnost betona i otpornost betona na soli, kiseline i druge agresivne tvari. Premaz se nanosi četkom ili gleterom u 2 – 3 sloja,
podloga za nanošenje mora biti čvrsta, čista, bez masnih tragova, bez plijesni, otprašena i navlažena.
Izvedba, kontrola kakvoće i obračun prema OTU 3-05.3.3.
Obračunava se po m2 izvedenog premaza, a u cijenu je uključena nabava premaza, rad na nanošenju prema naputku proizvođača, montaža i demontaža skele, zaštita premaza, te sav pomoćni rad i materijal. </t>
  </si>
  <si>
    <t>Izvedba hidroizolacije vanjskih ploha okna crpnog postrojenja (zidovi i ploče).</t>
  </si>
  <si>
    <t>Zaštita hidroizolacije vanjskih vertikalnih ploha zidova okna čepastom membranom.</t>
  </si>
  <si>
    <t>Čepasta membrana izrađena je od polietilena visoke čvrsoće (HDPE), dimenzija role 20x 3 m (na nastavcima izvesti preklapanje 20 cm).
Obračun po m2 izvedene zaštite hidroizolacije. U cijenu uključeni nabava, doprema i ugradnja zaštitne folije te troškovi skladištenja na gradilištu kao i sav ostali rad, oprema i materijal potrebni za potpuno dovršenje stavke.</t>
  </si>
  <si>
    <t>Izvedba termoizolacije gornje ploče okna crpnog postrojenja.</t>
  </si>
  <si>
    <t>Izvedba zaštitnog sloja betona iznad toplinske izolacije (gornja ploča okna crpnog bazena).</t>
  </si>
  <si>
    <t>Obračun je po količini ugrađenog betona, a u cijeni je uključena izvedba podloge i temelja, nabava betona, svi prijevozi i prijenosi, svi radovi potrebni da se postavljanje armature i betoniranje elemenata izvodi u suhom, nabava, izrada, montaža i demontaža oplate i skele, rad na ugradnji i njezi betona, te sav drugi potreban rad i materijal. U cijenu je uključeno premazivanje SN-vezom (stari novi beton) radnih reški prije nastavka betoniranja. Armatura je uključena u cijenu kao i komadi PVC cijevi za izvedbu procjednica na pokrovnoj ploči (po obje kraće strane, PVC DN 50, duljine 15 cm, 10 kom).</t>
  </si>
  <si>
    <t xml:space="preserve">Debljina zaštitnog sloja je od 5-10 cm (dvostrešni pad prema kraćim rubovima okna, uz poklopce izvesti i pad uzdužno kako ne bi dolazilo do zalijeganja vode) a izvodi se od betona ojačanog polipropilenskim vlaknima.
Obračun je po količini ugrađenog betona, a u cijeni je uključena nabava betona, svi prijevozi i prijenosi, svi radovi potrebni na ugradnji i njezi betona, te sav drugi potreban rad i materijal.
Programu kontrole i osiguranja kakvoće i OTU 7-01.4.6 </t>
  </si>
  <si>
    <t>Betonska zaštita termoizolacije.</t>
  </si>
  <si>
    <t>Izvedba poklopaca na ulaznim otvorima okna crpnog postrojenja.</t>
  </si>
  <si>
    <t xml:space="preserve">U cijeni stavke je uključena nabava i doprema poklopca i okvira, po potrebi uskladištenje, prijevoz i prijenos, te postavljanje na pripremljeno ležište prema detaljima iz projekta, te sav dodatni materijal, pribor i rad potreban za ispravnu ugradnju okvira i postavljanje poklopca. </t>
  </si>
  <si>
    <t>Izvedba, kontrola kakvoće i obračun prema OTU 3-04.4.4.
Obračunava se po komadu ugrađenog poklopca.</t>
  </si>
  <si>
    <t>Lijevanoželjezni poklopac (dim otvora) 80x80 cm, nosivosti C (250 kN).</t>
  </si>
  <si>
    <t>Lijevanoželjezni poklopac (dim otvora) 100x100 cm, nosivosti C (250 kN).</t>
  </si>
  <si>
    <t>Nabava, doprema i ugradnja ljestvi s leđobranom sve od inox čelika AISI 316L za potrebe vertikalne komunikacije. Ljestve su širine 60 cm, sa međusobno povezanim prečkama profila DN 20 mm na razmaku 30 cm s leđobranom Ø80 u obliku kaveza načinjenog od lukova. Ljestve sukladne s pozitivnim zakonskim propisima o zaštiti na radu i normama. Završna obrada jetkanje i pasivizacija sve u kupelji. U cijenu je uračunat sav potreban rad, materijal, pomoćna sredstva i transporti.
Obračun po komadu ugrađenih ljestvi.</t>
  </si>
  <si>
    <t>Ljestve s leđobranom, visina L= 440 cm</t>
  </si>
  <si>
    <t>Ljestve s leđobranom, visina L= 335 cm</t>
  </si>
  <si>
    <t>1.28.</t>
  </si>
  <si>
    <t>1.29.</t>
  </si>
  <si>
    <t>1.30.</t>
  </si>
  <si>
    <t>1.31.</t>
  </si>
  <si>
    <t xml:space="preserve">Nabava, doprema i ugradnja distancera za polaganje duktilnih cijevi u vanjsku PVC cijev. Distanceri za duktilnu cijev, DN 150. Stavka uključuje nabavu, prijevoz i ugradnju distancera pri polaganju cjevovoda.
Obračun je po komadu ugrađenog distancera. </t>
  </si>
  <si>
    <t>1.32.</t>
  </si>
  <si>
    <t>1.33.</t>
  </si>
  <si>
    <t>1.34.</t>
  </si>
  <si>
    <t>1.35.</t>
  </si>
  <si>
    <t>1.36.</t>
  </si>
  <si>
    <t>1.37.</t>
  </si>
  <si>
    <t xml:space="preserve">Tlačna proba izvedenog cjevovoda. Postupak tlačne probe provesti u potpunosti prema postojećim pravilnicima za ovu vrstu cijevi, te prema uputstvima proizvođača cijevi. Prije punjenja cjevovoda vodom mora biti izvršeno učvršćivanje cjevovoda (djelomično zatrpavanje - osim spojeva) kako uslijed tlaka ne bi došlo do pomicanja cijevi te oštećenja spojeva. Poslije uspješne tlačne probe (tlačnih proba) sastaviti zapisnik nakon čega je moguće prići zatrpavanju cjevovoda. Stavka obuhvaća montažu i demontažu potrebne opreme za tlačnu probu, dobavu i punjenje cjevovoda vodom, popravak neispravnih mjesta, te ispuštanje vode. Obračun po m'. </t>
  </si>
  <si>
    <t>* cjevovod DN150 mm.</t>
  </si>
  <si>
    <t>1.38.</t>
  </si>
  <si>
    <t>sjever</t>
  </si>
  <si>
    <t>FF - RAVNI KOMAD S PRIRUBNICAMA, DN 150, L =300</t>
  </si>
  <si>
    <t>FF - RAVNI KOMAD S PRIRUBNICAMA, DN 150, L = 4500</t>
  </si>
  <si>
    <t>FF - RAVNI KOMAD S PRIRUBNICAMA, DN 150, L = 1300</t>
  </si>
  <si>
    <t>FF - RAVNI KOMAD S PRIRUBNICAMA, DN 150, L = 1000</t>
  </si>
  <si>
    <t>FF - RAVNI KOMAD S PRIRUBNICAMA, DN 100, L = 500</t>
  </si>
  <si>
    <t>jug</t>
  </si>
  <si>
    <t>FF - RAVNI KOMAD S PRIRUBNICAMA, DN 80, L = 170</t>
  </si>
  <si>
    <t>FF - RAVNI KOMAD S PRIRUBNICAMA, DN 80, L = 145</t>
  </si>
  <si>
    <t>FF - RAVNI KOMAD S PRIRUBNICAMA, DN 80, L = 440</t>
  </si>
  <si>
    <t>FF - RAVNI KOMAD S PRIRUBNICAMA, DN 150, L = 5500</t>
  </si>
  <si>
    <t>FF - RAVNI KOMAD S PRIRUBNICAMA, DN 125, L = 445</t>
  </si>
  <si>
    <t>FF - RAVNI KOMAD S PRIRUBNICAMA, DN 150, L = 400</t>
  </si>
  <si>
    <t>FF - RAVNI KOMAD S PRIRUBNICAMA, DN 150, L = 1200</t>
  </si>
  <si>
    <t>FF - RAVNI KOMAD S PRIRUBNICAMA, DN 125, L = 1700</t>
  </si>
  <si>
    <t>FF - RAVNI KOMAD S PRIRUBNICAMA, DN 150, L = 1900</t>
  </si>
  <si>
    <t>FF - RAVNI KOMAD S PRIRUBNICAMA, DN 150, L = 900</t>
  </si>
  <si>
    <t>FF - RAVNI KOMAD S PRIRUBNICAMA, DN 150, L = 3500</t>
  </si>
  <si>
    <t>FF - RAVNI KOMAD S PRIRUBNICAMA, DN 100, L = 3500</t>
  </si>
  <si>
    <t>MDKA - MONTAŽNO DEMONTAŽNI KOMAD, DN 150</t>
  </si>
  <si>
    <t>FF - RAVNI KOMAD S PRIRUBNICAMA, DN 150, L = 800</t>
  </si>
  <si>
    <t>FF - RAVNI KOMAD S PRIRUBNICAMA, DN 150, L = 300</t>
  </si>
  <si>
    <t>IZVEDBA SUSTAVA ZA UTISKIVANJE VODE U SUHU HIDRANTSKU MREŽU TUNELA 'LEDENIK'</t>
  </si>
  <si>
    <t>IZVEDBA SUSTAVA ZA UTISKIVANJE VODE U SUHU HIDRANTSKU MREŽU TUNELA 'BRISTOVAC'</t>
  </si>
  <si>
    <t>IZVEDBA SUSTAVA ZA UTISKIVANJE VODE U SUHU HIDRANTSKU MREŽU TUNELA 'STRAŽINA'</t>
  </si>
  <si>
    <t>EL instalacije</t>
  </si>
  <si>
    <t>Obračun po kompletu izvedenog prodora.</t>
  </si>
  <si>
    <t>Bušenje armirano betonske konstrukcije (zida trafostanice) debljine do 30 cm dijamantnom krunom promjera do 150 mm. U cijenu rada je uključeno bušenje konstrukcije dijamatnom krunom, vađenje izbušenog materijala - čepa, usitnjavanje materijala pneumatskim čekićem, utovar usitnjenog materijala i odvoz na mjesto oporabe ili zbrinjavanja kao i svi potrebni alati i uređaji (postrojenje za dijamantno bušenje betona s odgovarajućim agregatom za struju, pumpama za vodu i usisivačima za otpadnu vodu). Nakon izvedbe otvora i polaganja cijevi i kabela izvodi se vodotijesno brtvljenje prodora što je također uključeno u cijenu stavke.</t>
  </si>
  <si>
    <t>Rezanje asfalta debljine 15.5 cm, razbijanje, iskop i odvoz na deponiju. Deponiju osigurava Izvođač. Veličina površine 4x ~5 x 10 m.</t>
  </si>
  <si>
    <t>Iskop  građevne jame za izvedbu okna CS i kanala za polaganje cjevovoda i kabela.</t>
  </si>
  <si>
    <t>Pražnjenje postojećeg bazena (voda za gašenje požara). Obzirom da se tjekom izvedbe radova mora osigurati napajanje vodom hidrantske mreže tunela, izvodi se najprije okno na jednom portalu te kad se ono završi (može služiti za opskrbu hidrantske mreže) kreće se na izvedbu na drugom portalu. Shodno tome, voda iz bazena u prvom zahvatu će se iskoristiti za dopunu drugog bazena (i/ili bazena u blizini) a ostatak će se izliti ilio iskoristiti (npr za zalijevanje). Pri zahvatu na drugom portalu, voda iz bazena će se odvesti u bazen na prvom portalu (služi za punjenje bazena).
Stavka uključuje crpljenje i transport vode te sve radove i pomoćna sredstva potrebna za njeno izvršenje.</t>
  </si>
  <si>
    <t>- ručni iskop (oko postojećih instalacija/objekata)</t>
  </si>
  <si>
    <t>PVC UKC d=400x7,9 mm</t>
  </si>
  <si>
    <t>Dobava i doprema pijeska te izrada posteljice i obloge cijevi voda hidrantske mreže i kabela.
Debljina posteljice iznosi min. 10 cm, a obloge 30 cm iznad tjemena cijevi.
U jediničnu cijenu uključeno je planiranje posteljice prema kotama iz projekta.</t>
  </si>
  <si>
    <t>Dobava i doprema šljunka za zatrpavanje rova cijevi voda hidrantske mreže i kabela.
Nabijanje se izvodi motornim nabijačima, u slojevima do 20 cm debljine.</t>
  </si>
  <si>
    <t>Bušenje armirano betonske konstrukcije (zida postojećeg bazena) debljine 30 cm dijamantnom krunom promjera navedenog niže. U cijenu rada je uključeno bušenje konstrukcije dijamatnom krunom, vađenje izbušenog materijala - čepa, usitnjavanje materijala pneumatskim čekićem, utovar usitnjenog materijala i odvoz na mjesto oporabe ili zbrinjavanja kao i svi potrebni alati i uređaji (postrojenje za dijamantno bušenje betona s odgovarajućim agregatom za struju, pumpama za vodu i usisivačima za otpadnu vodu).
Obračun po komadu izvedene bušotine.</t>
  </si>
  <si>
    <t>Bušotine promjera 120 mm.</t>
  </si>
  <si>
    <t>Bušotine promjera 300 mm.</t>
  </si>
  <si>
    <t>Nabava, doprema i ugradnja betona za temelj (postolje) elektroormara (C20/25).</t>
  </si>
  <si>
    <t>Betonski temelj za elektroormare, sa ugrađenim cijevima za uvod kabela:
- 2x110 mm za uvod kabel u Prespojni ormar
- 1x110 mm za kabele iz Prespojnog ormara u ono hidrostanice
- 1x110 mm između Prespojnog ormara i Ormara crpki
- 4x110 mm iz Ormara crpki u okno hidrostanice</t>
  </si>
  <si>
    <t>Obračun po kompletu izvedenog temelja.</t>
  </si>
  <si>
    <t>1.39.</t>
  </si>
  <si>
    <t>1.40.</t>
  </si>
  <si>
    <t>1.41.</t>
  </si>
  <si>
    <t>1.42.</t>
  </si>
  <si>
    <t>- armatura</t>
  </si>
  <si>
    <t>kg</t>
  </si>
  <si>
    <t>Iskop postojećeg tijela ceste -srednjeg pojasa (dubina iskopa do 4 m) za izvedbu okna i projektiranih cjevovoda, uz korištenje zaštite rova (klizna oplata). Potrebna zaštita rova obračunava se posebno (stavka 1.18).
Stavka obuhvaća iskop, guranje ili odlaganje na privremeno odlagalište i utovar iskopanog materijala u prijevozno sredstvo te prijevoz i odlaganje materijala na trajnu deponiju (udaljenosti do 10 km). U stavku je uključeno planiranje dna rova/građevne jame (s točnošću 2-3 cm).</t>
  </si>
  <si>
    <t>oplata za zaštitu iskopa do dubine 5m</t>
  </si>
  <si>
    <t>U cijenu je uključena montaža i priključivanje ormarića kao i svi potrebni materijali i pomoćna sredstva potrebna za izvršenje stavke.</t>
  </si>
  <si>
    <t>Polaganje kabela u postojeći instalacijski kanal u tunelu. Stavka uključuje:
- skidanje postojećih betonskih ploča sa instalacijskog kanala,
- polaganje kabela (kabel je obračunat u elektroradovima),
- nabava, doprema i ugradnja pijeska (po potrebi za posteljicu te za zatrpavanje položenog kabela),
- vraćanje postojećih betonskih ploča
U cijenu stavke uključeni su svi potrebni radovi, transporti i pomoćna sredstva potrebna za njeno izvršenje.
Obračun po m' instaliranog kabela.</t>
  </si>
  <si>
    <t>Nabava, doprema i ugradnja upravljačkog ormara crpnih agregata kao Control MPC-S 2x30kW - SS ili jednakovrijedan proizvod. Ormar je dimenzija 800 x 600 x 400 mm, sa IP54 zaštitom za nazivnu struju crpke 2x30kW (za 2 crpna agregata). Ormarić je tvornički 'složen' i ugrađuje se u AB nišu pored okna crpnog postrojenja.
Ormarić je opremljen s (br kom, art):</t>
  </si>
  <si>
    <t>1 Spacial CRN obična vrata bez mont. ploče V800 x Š600 x D300 IP66 IK10 RAL7035
1 Obična montažna ploča V800 x Š600 mm od galvaniziranog čeličnog lima
1 Grebenasta sklopka 0-1 125A
1 TeSys GV2-motorski prekidač 1..1,6A
1 Minijaturni automatski prekidač ACTI9 C 60N 1PC16A
3 Minijaturni automatski prekidač ACTI9 C 60N 1PC2A
1 Diferencijalni zaštitni prekidač Acti i ID, 2P-25A-30mA-Tip A
2 TeSys GV3- termo-magnetski-prekidač - 37...50A – konektori EverLink BTR
2 TeSys GV2 i GV3- pomoćni kontakt – 1NO + 1NC
2  Danfoss 175G5169 Soft Starter MCD 201-030-T4-CV3
1 Utičnica 16 A 250V
1 CllmaSys CC-jednostavni termostat od 250 V raspon temperature 0-60°C –NO-°C
1 CllmaSys prisilna vent. IP54, 38 m3/h, 230 Vs rešetkom za utičnicu i filtrom G2
1 Rešetka utičnice, plast., otvor 92 x 92 mm, vanjske dim. 137x117rnrn IP54
2 Utičnica RSZ- odvojeni kontakt- &lt; 250VAC - vijčani konektor
2 Utični relej sučelja - Zelio RSB-2C/O-230VAC-8A
1 Naponski transformator - 230..400 V-1 x 230V-100VA
1 Modul ulaza/izlaza
1 Upravljački modul CU352
1 GSM modul CIM 260
1 Antena za CIM 250</t>
  </si>
  <si>
    <t>1 Spacial CRN obična vrata bez mont. ploče V800 x Š600 x D300 IP66 IK10 RAL7035
1 Obična montažna ploča V800 x Š600 mm od galvaniziranog čeličnog lima
1 Grebenasta sklopka 0-1 125A
1 TeSys GV2-motorski prekidač 1..1,6A
1 Minijaturni automatski prekidač ACTI9 C 60N 1PC16A
3 Minijaturni automatski prekidač ACTI9 C 60N 1PC2A
1 Diferencijalni zaštitni prekidač Acti i ID, 2P-25A-30mA-Tip A
2 TeSys GV3- termo-magnetski-prekidač - 37...50A – konektori EverLink BTR
2 TeSys GV2 i GV3- pomoćni kontakt – 1NO + 1NC
2  Danfoss 175G5169 Soft Starter MCD 201-030-T4-CV3
1 Utičnica 16 A 250V
1 CllmaSys CC-jednostavni termostat od 250 V raspon temperature 0-60°C –NO-°C
1 CllmaSys prisilna vent. IP54, 38 m3/h, 230 Vs rešetkom za utičnicu i filtrom G2
1 Rešetka utičnice, plast., otvor 92 x 92 mm, vanjske dim. 137x117rnrn IP54</t>
  </si>
  <si>
    <t>2 Utičnica RSZ- odvojeni kontakt- &lt; 250VAC - vijčani konektor
2 Utični relej sučelja - Zelio RSB-2C/O-230VAC-8A
1 Naponski transformator - 230..400 V-1 x 230V-100VA
1 Modul ulaza/izlaza
1 Upravljački modul CU352
1 GSM modul CIM 260
1 Antena za CIM 250</t>
  </si>
  <si>
    <t>habajući sloj 3.5 cm</t>
  </si>
  <si>
    <t>bitumenizirani nosivi sloj  9 cm</t>
  </si>
  <si>
    <t>TUNEL LEDENIK - SJEVERNI PORTAL (ELEKTROTEHNIČKI PROJEKT)</t>
  </si>
  <si>
    <t>1.</t>
  </si>
  <si>
    <t xml:space="preserve"> RAZVODNI ORMAR, ELEKTROINSTALACIJA I OPREMA</t>
  </si>
  <si>
    <t>Dobava i ugradnja u postojeći NN blok u transformaroskoj stanici Ledenik:</t>
  </si>
  <si>
    <t>-</t>
  </si>
  <si>
    <t>patrona visokoučinskog osigurača 63 A</t>
  </si>
  <si>
    <t>3</t>
  </si>
  <si>
    <t>Dobava, polaganje i spajanje na oba kraja kabela za priključak od TS do Prespojnog ormara. Kompletno sa potrebnim završecima kabela. Iskop rova za kabel obrađen je građevinskim projektom:</t>
  </si>
  <si>
    <t>BXO-HFTG 4x35 mm2</t>
  </si>
  <si>
    <t>zaštitna korugirana cijev za kabel, promjera 110 mm</t>
  </si>
  <si>
    <t>26</t>
  </si>
  <si>
    <t>zašttitna traka "POZOR ENERGETSKI KABEL"</t>
  </si>
  <si>
    <t>30</t>
  </si>
  <si>
    <t>uzemljivač - Cu uže 50 mm2</t>
  </si>
  <si>
    <t>Dobava, montaža i spajanje samostojećeg razvodnog ormara "Prespojni ormar". Ormar je za vanjsku montažu, min. IP54, ugradnja u betonsku nišu na betonski temelj, sa bravicama za zaključavanje, max. dimenzije 60x50x140 cm (širina x dubina x visina) - dimenzije su ograničene projektiranom nišom.
Ormar kompletno opremljen prema jednopolnoj shemi, ožičen do izlaznih stezaljki i ispitan, s odgovarajućim sabirnicama, oznakama na aparatima, vodičima  i stezaljkama, s dokumentacijom za izvedbu i izvedeno stanje, s atestima, uputama za rukovanje:</t>
  </si>
  <si>
    <t>odvodnik prenapona  tip 1+2, 280V, 3P+N, 55kA sa kontaktom za dojavu prorade</t>
  </si>
  <si>
    <t>podnožje visokoučinskih osigurača veličine 00 za VN uloške do 160A, tropolno</t>
  </si>
  <si>
    <t>uložak visokoučinskih osigurača veličine 00 - kratkospojnik</t>
  </si>
  <si>
    <t>uložak visokoučinskih osigurača veličine 00, 63A</t>
  </si>
  <si>
    <t>rastalni osigurač jednopolni, sa uloškom 25 A, montaža na DIN šinu</t>
  </si>
  <si>
    <t>instalacijski prekidač 1B10A</t>
  </si>
  <si>
    <t>instalacijski prekidač 1C10A</t>
  </si>
  <si>
    <t>instalacijski prekidač 3C125</t>
  </si>
  <si>
    <t>sklopka 0-1, 10 A, 250 V, montaža na DIN šinu (za paljenje rasvjete u oknu)</t>
  </si>
  <si>
    <t>četveropolna strujna diferencijalna sklopka FID 25/0,03A</t>
  </si>
  <si>
    <t>higrostat, 30-100%, Un=250V</t>
  </si>
  <si>
    <t>grijač, Un=110-250V, Pn=100W</t>
  </si>
  <si>
    <t>termostat 0-60°C, 250V</t>
  </si>
  <si>
    <t>ventilator sa filterom za ugradnju u ormar, IP65</t>
  </si>
  <si>
    <t>rešetka sa filterom, IP65, na prednjoj strani ormara</t>
  </si>
  <si>
    <t>mikrosklopka za vrata ormara, 230V, 1NO+1NC</t>
  </si>
  <si>
    <t>svjetiljka za ormar, 11W, sa prekidačem te magnetnim pričvršćivanjem</t>
  </si>
  <si>
    <t>džep za dokumentaciju A4</t>
  </si>
  <si>
    <t>sabirnice, stezaljke, uvodnice, natpisne pločice, spojni vodovi, stopice, te ostali sitni spojni i montažni materijal</t>
  </si>
  <si>
    <t>kpl</t>
  </si>
  <si>
    <t>ormar komplet</t>
  </si>
  <si>
    <t>Vodotijesno brtvljenje unutar cijevi nakon polaganja kabela</t>
  </si>
  <si>
    <t>Dobava, montaža i spajanje nadgradne vodotijesne svjetiljke, montaža na strop ili zid, u mehaničkoj zaštiti min. IP66IK08, izvor svjetlosti LED snage cca 38W, min. 4400 lm</t>
  </si>
  <si>
    <t>Dobava, montaža i spajanje nadžbukne sklopke za rasvjetu:</t>
  </si>
  <si>
    <t>250V, 10A, min. IP55, isklopna</t>
  </si>
  <si>
    <t>Dobava, montaža i spajanje nivo sklopke za zaštitu od rada na suho. Nivo sklopku  isporučiti s originalnim kabelom duljine 10m.</t>
  </si>
  <si>
    <t>Dobava, montaža i spajanje sonde za mjerenje tlaka:
 - mjerna ćelija:kapacitivna
 - mjerna membrana: kapacitivna
 - napajanje: 24VDC (11-30VDC)
 - izlaz: 4-20mA, 2-žični
 - pogreška mjerenja: &lt;= 0,5%
 - mjerno područje: 0-16bar apsolutni tlak
 - spajanje: na konektor
 - duljina kabela: 20 m</t>
  </si>
  <si>
    <t>Dobava i montaža prespojnih kutija, IP68, za nadžbuknu montažu, s uvodnicama, stezaljkama i montažnom opremom.</t>
  </si>
  <si>
    <t>za crpku</t>
  </si>
  <si>
    <t xml:space="preserve">kpl </t>
  </si>
  <si>
    <t>za nivo sklopku</t>
  </si>
  <si>
    <t>Polaganje originalnih kabela po prostoru bazena s vodom, provlačenje kroz cijevi u okno hidrostanice, spajanje na prespojnu kutiju:</t>
  </si>
  <si>
    <t>Dobava, polaganje i spajanje kabela u oknu crpne stanice, kompletno sa spajanjem na oba kraja:</t>
  </si>
  <si>
    <t>Dobava i montaža inox kabelskih kanala, sa pregradom za odvajanje energetskih i signalnih kabela, komplet sa svim spojnim, kutnim i zavjesnim elementima, konzolama, te uzemljenjem kanala</t>
  </si>
  <si>
    <t>PK300</t>
  </si>
  <si>
    <t>RAZVODNI ORMAR, ELEKTROINSTALACIJA I OPREMA UKUPNO:</t>
  </si>
  <si>
    <t>2</t>
  </si>
  <si>
    <t>UZEMLJIVAČ I INSTALACIJA ZA IZJEDNAČENJE POTENCIJALA</t>
  </si>
  <si>
    <t xml:space="preserve">Traka Fe/Zn 40x4mm, položena u temelju (ispod hidroizolacije), te u zidovima betonskog okna, komplet sa zavarivanjem za armaturu i izradom izvoda </t>
  </si>
  <si>
    <t xml:space="preserve">Dobava i polaganje Cu užeta 50 mm2 u rov oko objekta, te u rovu uz cijevi (rov za cijevi nije predmet ovog troškovnika). </t>
  </si>
  <si>
    <t>Dobava i montaža po zidu (na 0,3m od gotovog poda) inox trake 30x3,5 mm za izjednačenje potencijala  kompletno sa nosačima i spojem na metalne mase u hidrostanici - kućišta crpki, cjevovode i ostale metalne mase.</t>
  </si>
  <si>
    <t xml:space="preserve">Dobava i montaža raznih obujmica za spajanje metalnih masa </t>
  </si>
  <si>
    <t>Ispitivanje instalacije, mjerenje otpora uzemljenja, izdavanje ispitnih protokola i garancijskih listova, izrada revizione knjige, predočenje certifikata o kvaliteti ugrađene opreme.</t>
  </si>
  <si>
    <t>2.</t>
  </si>
  <si>
    <t>UZEMLJIVAČ I INSTALACIJA ZA IZJEDNAČENJE POTENCIJALA UKUPNO:</t>
  </si>
  <si>
    <t>3.</t>
  </si>
  <si>
    <t xml:space="preserve"> OSTALO</t>
  </si>
  <si>
    <t>1</t>
  </si>
  <si>
    <t>Ispitivanje kompletne elektroinstalacije objekta, izdavanje ispitnih protokola i garancijskih listova, te certifikata o kvaliteti ugrađene opreme.</t>
  </si>
  <si>
    <t>Funkcionalno ispitivanje crpne stanice, probni pogon i puštanje u rad</t>
  </si>
  <si>
    <t>6</t>
  </si>
  <si>
    <t>Izrada izvedbenog projekta elektroinstalacija, te predaja investitoru u 3 primjerka i 1 primjerak na CD-u - komplet</t>
  </si>
  <si>
    <t>Izrada tehničke dokumentacije izvedenog stanja elektroinstalacija, te predaja investitoru u 3 primjerka i 1 primjerak na CD-u (pdf + otvorene digitalne verzije) - komplet</t>
  </si>
  <si>
    <t>Izrada uputa u pisanom obliku.</t>
  </si>
  <si>
    <t>Obuka korisnika .</t>
  </si>
  <si>
    <t>OSTALO UKUPNO:</t>
  </si>
  <si>
    <t>REKAPITULACIJA TUNEL LEDENIK - SJEVERNI PORTAL (ELEKTROTEHNIČKI PROJEKT)</t>
  </si>
  <si>
    <t>RAZVODNI ORMAR, ELEKTROINSTALACIJA I OPREMA</t>
  </si>
  <si>
    <t>OSTALO</t>
  </si>
  <si>
    <t>UKUPNO:</t>
  </si>
  <si>
    <t>TUNEL LEDENIK - JUŽNI PORTAL (ELEKTROTEHNIČKI PROJEKT)</t>
  </si>
  <si>
    <t>BXO-HFTG 4x120 mm2</t>
  </si>
  <si>
    <t>40</t>
  </si>
  <si>
    <t>820</t>
  </si>
  <si>
    <t xml:space="preserve">uzemljivač - Cu uže 50 mm2 (uže uz kabel se polaže od TS do instalacijskog kanala, i od instalacijskog kanala do okna, a u inst. kanalu se spaja na postojeći uzemljivač)
</t>
  </si>
  <si>
    <t>50</t>
  </si>
  <si>
    <t>Dobava i montaža raznih obujmica za spajanje metalnih masa</t>
  </si>
  <si>
    <t>REKAPITULACIJA TUNEL LEDENIK - JUŽNI PORTAL (ELEKTROTEHNIČKI PROJEKT)</t>
  </si>
  <si>
    <t>TUNEL BRISTOVAC - SJEVERNI PORTAL (ELEKTROTEHNIČKI PROJEKT)</t>
  </si>
  <si>
    <t>Dobava i ugradnja u postojeći NN blok u transformaroskoj stanici Bristovac:</t>
  </si>
  <si>
    <t>14</t>
  </si>
  <si>
    <t>REKAPITULACIJA TUNEL BRISTOVAC - SJEVERNI PORTAL (ELEKTROTEHNIČKI PROJEKT)</t>
  </si>
  <si>
    <t>TUNEL BRISTOVAC - JUŽNI PORTAL (ELEKTROTEHNIČKI PROJEKT)</t>
  </si>
  <si>
    <t>730</t>
  </si>
  <si>
    <t>REKAPITULACIJA TUNEL BRISTOVAC - JUŽNI PORTAL (ELEKTROTEHNIČKI PROJEKT)</t>
  </si>
  <si>
    <t>TUNEL STRAŽINA - SJEVERNI PORTAL (ELEKTROTEHNIČKI PROJEKT)</t>
  </si>
  <si>
    <t>Dobava i ugradnja u postojeći NN blok u transformaroskoj stanici Stražina:</t>
  </si>
  <si>
    <t>130</t>
  </si>
  <si>
    <t>860</t>
  </si>
  <si>
    <t>60</t>
  </si>
  <si>
    <t>REKAPITULACIJA TUNEL STRAŽINA - SJEVERNI PORTAL (ELEKTROTEHNIČKI PROJEKT)</t>
  </si>
  <si>
    <t>TUNEL STRAŽINA - JUŽNI PORTAL (ELEKTROTEHNIČKI PROJEKT)</t>
  </si>
  <si>
    <t>95</t>
  </si>
  <si>
    <t>110</t>
  </si>
  <si>
    <t>115</t>
  </si>
  <si>
    <t>REKAPITULACIJA TUNEL STRAŽINA - JUŽNI PORTAL (ELEKTROTEHNIČKI PROJEKT)</t>
  </si>
  <si>
    <r>
      <t>Obračun po m</t>
    </r>
    <r>
      <rPr>
        <vertAlign val="superscript"/>
        <sz val="10"/>
        <rFont val="Calibri"/>
        <family val="2"/>
        <charset val="238"/>
        <scheme val="minor"/>
      </rPr>
      <t>1</t>
    </r>
    <r>
      <rPr>
        <sz val="10"/>
        <rFont val="Calibri"/>
        <family val="2"/>
        <charset val="238"/>
        <scheme val="minor"/>
      </rPr>
      <t xml:space="preserve"> ograde.</t>
    </r>
  </si>
  <si>
    <r>
      <t>m</t>
    </r>
    <r>
      <rPr>
        <vertAlign val="superscript"/>
        <sz val="10"/>
        <rFont val="Calibri"/>
        <family val="2"/>
        <charset val="238"/>
        <scheme val="minor"/>
      </rPr>
      <t>1</t>
    </r>
  </si>
  <si>
    <r>
      <t>Mjesta križanja trase i postojećih instalacija
Uključeno prosječno 2 m</t>
    </r>
    <r>
      <rPr>
        <vertAlign val="superscript"/>
        <sz val="10"/>
        <rFont val="Calibri"/>
        <family val="2"/>
        <charset val="238"/>
        <scheme val="minor"/>
      </rPr>
      <t>3</t>
    </r>
    <r>
      <rPr>
        <sz val="10"/>
        <rFont val="Calibri"/>
        <family val="2"/>
        <charset val="238"/>
        <scheme val="minor"/>
      </rPr>
      <t xml:space="preserve"> iskopa po 1 probnom šlicu.</t>
    </r>
  </si>
  <si>
    <r>
      <t>m</t>
    </r>
    <r>
      <rPr>
        <vertAlign val="superscript"/>
        <sz val="10"/>
        <rFont val="Calibri"/>
        <family val="2"/>
        <charset val="238"/>
        <scheme val="minor"/>
      </rPr>
      <t>3</t>
    </r>
  </si>
  <si>
    <r>
      <t>Obračun po m</t>
    </r>
    <r>
      <rPr>
        <vertAlign val="superscript"/>
        <sz val="10"/>
        <rFont val="Calibri"/>
        <family val="2"/>
        <charset val="238"/>
        <scheme val="minor"/>
      </rPr>
      <t>3</t>
    </r>
    <r>
      <rPr>
        <sz val="10"/>
        <rFont val="Calibri"/>
        <family val="2"/>
        <charset val="238"/>
        <scheme val="minor"/>
      </rPr>
      <t xml:space="preserve"> precrpljene/transportirane vode.</t>
    </r>
  </si>
  <si>
    <r>
      <t>Obračun po m</t>
    </r>
    <r>
      <rPr>
        <vertAlign val="superscript"/>
        <sz val="10"/>
        <rFont val="Calibri"/>
        <family val="2"/>
        <charset val="238"/>
        <scheme val="minor"/>
      </rPr>
      <t>2</t>
    </r>
    <r>
      <rPr>
        <sz val="10"/>
        <rFont val="Calibri"/>
        <family val="2"/>
        <charset val="238"/>
        <scheme val="minor"/>
      </rPr>
      <t xml:space="preserve"> uklonjenog betona.</t>
    </r>
  </si>
  <si>
    <r>
      <t>m</t>
    </r>
    <r>
      <rPr>
        <vertAlign val="superscript"/>
        <sz val="10"/>
        <rFont val="Calibri"/>
        <family val="2"/>
        <charset val="238"/>
        <scheme val="minor"/>
      </rPr>
      <t>2</t>
    </r>
  </si>
  <si>
    <r>
      <t>Obračun po m</t>
    </r>
    <r>
      <rPr>
        <vertAlign val="superscript"/>
        <sz val="10"/>
        <rFont val="Calibri"/>
        <family val="2"/>
        <charset val="238"/>
        <scheme val="minor"/>
      </rPr>
      <t>2</t>
    </r>
    <r>
      <rPr>
        <sz val="10"/>
        <rFont val="Calibri"/>
        <family val="2"/>
        <charset val="238"/>
        <scheme val="minor"/>
      </rPr>
      <t xml:space="preserve"> uklonjenog asfalta.</t>
    </r>
  </si>
  <si>
    <r>
      <t>Uklanjanje asfaltnih slojeva na dijelu kolničke konstrukcije gdje se isti obnavljaju. Stavka obuhvaća kompletno uklanjanje odgovarajućim tehnološkim postupkom postojećeg nosivog sloja (širine po 1 m sa svake strane iskopa), veznog sloja (po slijedećih 1 m) i habajućeg sloja (cjelokupna površina sanacije) iz kolničke konstrukcije, utovar i odvoz uklonjenog asfaltnog sloja te stalno odlaganje na za to predviđeno odlagalište uključujući troškove odlaganja i pronalaženja odlagališta.
Obračun po m</t>
    </r>
    <r>
      <rPr>
        <vertAlign val="superscript"/>
        <sz val="10"/>
        <rFont val="Calibri"/>
        <family val="2"/>
        <charset val="238"/>
        <scheme val="minor"/>
      </rPr>
      <t>2</t>
    </r>
    <r>
      <rPr>
        <sz val="10"/>
        <rFont val="Calibri"/>
        <family val="2"/>
        <charset val="238"/>
        <scheme val="minor"/>
      </rPr>
      <t xml:space="preserve"> uklonjenog asfalta.</t>
    </r>
  </si>
  <si>
    <r>
      <t>Obračun po m</t>
    </r>
    <r>
      <rPr>
        <vertAlign val="superscript"/>
        <sz val="10"/>
        <rFont val="Calibri"/>
        <family val="2"/>
        <charset val="238"/>
        <scheme val="minor"/>
      </rPr>
      <t>3</t>
    </r>
    <r>
      <rPr>
        <sz val="10"/>
        <rFont val="Calibri"/>
        <family val="2"/>
        <charset val="238"/>
        <scheme val="minor"/>
      </rPr>
      <t xml:space="preserve"> ugrađenog betona prema mjerama prikazanim u projektu (poprečni predsjek prolaska ispod autoceste).</t>
    </r>
  </si>
  <si>
    <r>
      <t>Nabava, prijevoz i ugradnja zaštitne PVC cijevi krutosti SN 4 geometrije navedene niže. Cijev služi kao zaštita cjevovodu kod prolaza ispod autoceste. Polaganje zaštitne cijevi se vrši prema zahtjevima i kotama iz projektne dokumentacije. 
Obračun je po m</t>
    </r>
    <r>
      <rPr>
        <vertAlign val="superscript"/>
        <sz val="10"/>
        <rFont val="Calibri"/>
        <family val="2"/>
        <charset val="238"/>
        <scheme val="minor"/>
      </rPr>
      <t>1</t>
    </r>
    <r>
      <rPr>
        <sz val="10"/>
        <rFont val="Calibri"/>
        <family val="2"/>
        <charset val="238"/>
        <scheme val="minor"/>
      </rPr>
      <t xml:space="preserve">ugrađene zaštitne cijevi. </t>
    </r>
  </si>
  <si>
    <r>
      <t>Obračun po m</t>
    </r>
    <r>
      <rPr>
        <vertAlign val="superscript"/>
        <sz val="10"/>
        <rFont val="Calibri"/>
        <family val="2"/>
        <charset val="238"/>
        <scheme val="minor"/>
      </rPr>
      <t>3</t>
    </r>
    <r>
      <rPr>
        <sz val="10"/>
        <rFont val="Calibri"/>
        <family val="2"/>
        <charset val="238"/>
        <scheme val="minor"/>
      </rPr>
      <t xml:space="preserve"> ugrađenog pijeska.</t>
    </r>
  </si>
  <si>
    <r>
      <t>Obračun po m</t>
    </r>
    <r>
      <rPr>
        <vertAlign val="superscript"/>
        <sz val="10"/>
        <rFont val="Calibri"/>
        <family val="2"/>
        <charset val="238"/>
        <scheme val="minor"/>
      </rPr>
      <t>3</t>
    </r>
    <r>
      <rPr>
        <sz val="10"/>
        <rFont val="Calibri"/>
        <family val="2"/>
        <charset val="238"/>
        <scheme val="minor"/>
      </rPr>
      <t xml:space="preserve"> ugrađenog šljunka.</t>
    </r>
  </si>
  <si>
    <r>
      <t>Obračun po m</t>
    </r>
    <r>
      <rPr>
        <vertAlign val="superscript"/>
        <sz val="10"/>
        <rFont val="Calibri"/>
        <family val="2"/>
        <charset val="238"/>
        <scheme val="minor"/>
      </rPr>
      <t>2</t>
    </r>
    <r>
      <rPr>
        <sz val="10"/>
        <rFont val="Calibri"/>
        <family val="2"/>
        <charset val="238"/>
        <scheme val="minor"/>
      </rPr>
      <t xml:space="preserve"> izvedenog premaza.</t>
    </r>
  </si>
  <si>
    <r>
      <t>Izrada višeslojne hidroizolacije ploha AB konstrukcije pomoću bitumenskih traka prema projektu, a u skladu s uputama proizvođača. Izolacija se izvodi na potpuno osušenu i ravnu betonsku površinu, a sastoji se od temeljnog hladnog premaza “RESITOLA” (HRN U.M3.240) i dva sloja bitumenske hidroizolacijske trake za zavarivanje. Ugrađuje se u svemu prema uputi proizvođača.
Izvedba, kontrola kakvoće i obračun prema Programu kontrole i osiguranja kakvoće i OTU 3-05.3 i 7-01.9.
Obračun je po m</t>
    </r>
    <r>
      <rPr>
        <vertAlign val="superscript"/>
        <sz val="10"/>
        <rFont val="Calibri"/>
        <family val="2"/>
        <charset val="238"/>
        <scheme val="minor"/>
      </rPr>
      <t>2</t>
    </r>
    <r>
      <rPr>
        <sz val="10"/>
        <rFont val="Calibri"/>
        <family val="2"/>
        <charset val="238"/>
        <scheme val="minor"/>
      </rPr>
      <t xml:space="preserve"> izvedene hidroizolacije. U cijenu su uključeni nabava, doprema i priprema svih potrebnih gradiva i bitumenskih traka, čišćenje i priprema betonske podloge, nanošenje temeljnog sloja i postavljanje hidroizolacijskih traka, kao i sav ostali rad, oprema i materijal potreban za potpuno dovršenje stavke.</t>
    </r>
  </si>
  <si>
    <r>
      <t>Obračun po m</t>
    </r>
    <r>
      <rPr>
        <vertAlign val="superscript"/>
        <sz val="10"/>
        <rFont val="Calibri"/>
        <family val="2"/>
        <charset val="238"/>
        <scheme val="minor"/>
      </rPr>
      <t>2</t>
    </r>
    <r>
      <rPr>
        <sz val="10"/>
        <rFont val="Calibri"/>
        <family val="2"/>
        <charset val="238"/>
        <scheme val="minor"/>
      </rPr>
      <t xml:space="preserve"> izvedene hidroizolacije.</t>
    </r>
  </si>
  <si>
    <r>
      <t>Obračun po m</t>
    </r>
    <r>
      <rPr>
        <vertAlign val="superscript"/>
        <sz val="10"/>
        <rFont val="Calibri"/>
        <family val="2"/>
        <charset val="238"/>
        <scheme val="minor"/>
      </rPr>
      <t>2</t>
    </r>
    <r>
      <rPr>
        <sz val="10"/>
        <rFont val="Calibri"/>
        <family val="2"/>
        <charset val="238"/>
        <scheme val="minor"/>
      </rPr>
      <t xml:space="preserve"> izvedene zaštite.</t>
    </r>
  </si>
  <si>
    <r>
      <t>Termoizolacija je izrađena je ekstrudiranog polistirena (XPS), debljine 50 mm.
Obračun po m</t>
    </r>
    <r>
      <rPr>
        <vertAlign val="superscript"/>
        <sz val="10"/>
        <rFont val="Calibri"/>
        <family val="2"/>
        <charset val="238"/>
        <scheme val="minor"/>
      </rPr>
      <t>2</t>
    </r>
    <r>
      <rPr>
        <sz val="10"/>
        <rFont val="Calibri"/>
        <family val="2"/>
        <charset val="238"/>
        <scheme val="minor"/>
      </rPr>
      <t xml:space="preserve"> izvedene termoizolacije. U cijenu uključeni nabava, doprema i ugradnja izolacije te troškovi skladištenja na gradilištu kao i sav ostali rad, oprema i materijal potrebni za potpuno dovršenje stavke.</t>
    </r>
  </si>
  <si>
    <r>
      <t>Obračun po m</t>
    </r>
    <r>
      <rPr>
        <vertAlign val="superscript"/>
        <sz val="10"/>
        <rFont val="Calibri"/>
        <family val="2"/>
        <charset val="238"/>
        <scheme val="minor"/>
      </rPr>
      <t>2</t>
    </r>
    <r>
      <rPr>
        <sz val="10"/>
        <rFont val="Calibri"/>
        <family val="2"/>
        <charset val="238"/>
        <scheme val="minor"/>
      </rPr>
      <t xml:space="preserve"> izvedene izolacije.</t>
    </r>
  </si>
  <si>
    <r>
      <t>Betoniranje uporišta na horizontalnim lomovima trase, ispod fazonskih komada i zasuna betonom klase C16/20. Betonirati u oplati. Stavka obuhvaća sav rad, opremu i materijal potreban za potpuno dovršenje stavke. 
Obračun je po m</t>
    </r>
    <r>
      <rPr>
        <vertAlign val="superscript"/>
        <sz val="10"/>
        <rFont val="Calibri"/>
        <family val="2"/>
        <charset val="238"/>
        <scheme val="minor"/>
      </rPr>
      <t>3</t>
    </r>
    <r>
      <rPr>
        <sz val="10"/>
        <rFont val="Calibri"/>
        <family val="2"/>
        <charset val="238"/>
        <scheme val="minor"/>
      </rPr>
      <t xml:space="preserve"> ugrađenog betona. </t>
    </r>
  </si>
  <si>
    <r>
      <t>Zatrpavanje jame/rova materijalom od iskopa u slojevima do 30 cm s nabijanjem do zbijenosti od Ms&gt;40 MN/m</t>
    </r>
    <r>
      <rPr>
        <vertAlign val="superscript"/>
        <sz val="10"/>
        <rFont val="Calibri"/>
        <family val="2"/>
        <charset val="238"/>
        <scheme val="minor"/>
      </rPr>
      <t>2</t>
    </r>
    <r>
      <rPr>
        <sz val="10"/>
        <rFont val="Calibri"/>
        <family val="2"/>
        <charset val="238"/>
        <scheme val="minor"/>
      </rPr>
      <t>. 
Stavka obuhvaća ispunu kanala, nakon preuzimanja ugrađenog prvog sloja visine 30 cm iznad tjemena cijevi, materijalom iz iskopa, koji mora udovoljavati odredbama OTU 2-09, sa zbijanjem do tražene zbijenosti.
Izvedba, kontrola kakvoće i obračun prema OTU 3-04.6.</t>
    </r>
  </si>
  <si>
    <r>
      <t>Obračun je po m</t>
    </r>
    <r>
      <rPr>
        <vertAlign val="superscript"/>
        <sz val="10"/>
        <rFont val="Calibri"/>
        <family val="2"/>
        <charset val="238"/>
        <scheme val="minor"/>
      </rPr>
      <t>3</t>
    </r>
    <r>
      <rPr>
        <sz val="10"/>
        <rFont val="Calibri"/>
        <family val="2"/>
        <charset val="238"/>
        <scheme val="minor"/>
      </rPr>
      <t xml:space="preserve"> zatrpanog rova.</t>
    </r>
  </si>
  <si>
    <r>
      <t>Obračun po m</t>
    </r>
    <r>
      <rPr>
        <vertAlign val="superscript"/>
        <sz val="10"/>
        <rFont val="Calibri"/>
        <family val="2"/>
        <charset val="238"/>
        <scheme val="minor"/>
      </rPr>
      <t>3</t>
    </r>
    <r>
      <rPr>
        <sz val="10"/>
        <rFont val="Calibri"/>
        <family val="2"/>
        <charset val="238"/>
        <scheme val="minor"/>
      </rPr>
      <t xml:space="preserve"> odvezenog materijala u sraslom stanju.</t>
    </r>
  </si>
  <si>
    <r>
      <t>Izrada donjeg nosivog sloja kolničke konstrukcije debljine 55 cm od granuliranog kamenog materijala 0/63 mm. Zbijenost 100 MN/m</t>
    </r>
    <r>
      <rPr>
        <vertAlign val="superscript"/>
        <sz val="10"/>
        <rFont val="Calibri"/>
        <family val="2"/>
        <charset val="238"/>
        <scheme val="minor"/>
      </rPr>
      <t xml:space="preserve">2 </t>
    </r>
    <r>
      <rPr>
        <sz val="10"/>
        <rFont val="Calibri"/>
        <family val="2"/>
        <charset val="238"/>
        <scheme val="minor"/>
      </rPr>
      <t>uključivo sav potreban rad i materijal.</t>
    </r>
  </si>
  <si>
    <r>
      <t>Obračun po m</t>
    </r>
    <r>
      <rPr>
        <vertAlign val="superscript"/>
        <sz val="10"/>
        <rFont val="Calibri"/>
        <family val="2"/>
        <charset val="238"/>
        <scheme val="minor"/>
      </rPr>
      <t>1</t>
    </r>
    <r>
      <rPr>
        <sz val="10"/>
        <rFont val="Calibri"/>
        <family val="2"/>
        <charset val="238"/>
        <scheme val="minor"/>
      </rPr>
      <t xml:space="preserve"> saniranog rigola (kanalice).</t>
    </r>
  </si>
  <si>
    <r>
      <t>Obračun po m</t>
    </r>
    <r>
      <rPr>
        <vertAlign val="superscript"/>
        <sz val="10"/>
        <rFont val="Calibri"/>
        <family val="2"/>
        <charset val="238"/>
        <scheme val="minor"/>
      </rPr>
      <t xml:space="preserve">2 </t>
    </r>
    <r>
      <rPr>
        <sz val="10"/>
        <rFont val="Calibri"/>
        <family val="2"/>
        <charset val="238"/>
        <scheme val="minor"/>
      </rPr>
      <t>uključivo sav potreban rad i materijal.</t>
    </r>
  </si>
  <si>
    <r>
      <t>Obračun po m</t>
    </r>
    <r>
      <rPr>
        <vertAlign val="superscript"/>
        <sz val="10"/>
        <rFont val="Calibri"/>
        <family val="2"/>
        <charset val="238"/>
        <scheme val="minor"/>
      </rPr>
      <t xml:space="preserve">1 </t>
    </r>
    <r>
      <rPr>
        <sz val="10"/>
        <rFont val="Calibri"/>
        <family val="2"/>
        <charset val="238"/>
        <scheme val="minor"/>
      </rPr>
      <t>uključivo sav potreban rad i materijal.</t>
    </r>
  </si>
  <si>
    <r>
      <t>YSLCY 3x1.5mm</t>
    </r>
    <r>
      <rPr>
        <vertAlign val="superscript"/>
        <sz val="10"/>
        <rFont val="Calibri"/>
        <family val="2"/>
        <charset val="238"/>
        <scheme val="minor"/>
      </rPr>
      <t xml:space="preserve">2  </t>
    </r>
    <r>
      <rPr>
        <sz val="10"/>
        <rFont val="Calibri"/>
        <family val="2"/>
        <charset val="238"/>
        <scheme val="minor"/>
      </rPr>
      <t>(od Ormara crpki do prespojne kutije nivo sklopke)</t>
    </r>
  </si>
  <si>
    <r>
      <t>Utvrđivanje pozicija postojećih instalacija. Prije početka zemljanih radova u suradnji sa predstavnikom investitora i  nadležnim institucijama utvrditi dubine i pozicije svih podzemnih instalacija unutar planiranog zahvata te označiti njihove trase na terenu.
Na mjestima križanja stavka obuhvaća pažljivi ručni iskop probnih šliceva na mjestima postojećih instalacija za utvrđivanje točnog položaja postojećih instalacija. 
Prosječno 2 m</t>
    </r>
    <r>
      <rPr>
        <vertAlign val="superscript"/>
        <sz val="10"/>
        <rFont val="Calibri"/>
        <family val="2"/>
        <charset val="238"/>
        <scheme val="minor"/>
      </rPr>
      <t>3</t>
    </r>
    <r>
      <rPr>
        <sz val="10"/>
        <rFont val="Calibri"/>
        <family val="2"/>
        <charset val="238"/>
        <scheme val="minor"/>
      </rPr>
      <t xml:space="preserve"> iskopa po 1 probnom šlicu.
O početku radova izvjestiti nadležne službe te dogovoriti način izvođenja radova, kako bi bilo izbjegnuto njihovo oštećenje. Nakon obilježavanja instalacija potrebno je, u dogovoru s vlasnikom instalacije, definirati mjere zaštite instalacija te eventualna potrebna prelaganja. Navedeni dogovori trebaju se zapisnički potvrditi od strane nadležnih i nadzorne službe i izvođača. 
Potrebno je obaviti zapisničku primopredaju označenih instalacija na terenu te prijedloge rješenja za eventualna potrebna prelaganja. U cijenu su uključene sve eventualne naknade za potrebe obilježavanja postojećih instalacija.
Jedinična cijena stavka uključuje iskop, utovar, prijevoz i odlaganje, sve potrebne radove, materijale, pomoćna sredstva i transporte za kompletnu izvedbu stavke. 
Obračun po komadu izvedenom ručnom iskopu probnih šliceva za križanja trasa i postojećih instalacija  te označavanje po m' za paralelno vođenje trase.
</t>
    </r>
  </si>
  <si>
    <r>
      <t>Osiguranje sigurnog rada u rovu razupiranjem stranica iskopa kliznom oplatom (kanalna ili klizna oplata tipa KRINGS, SBH ili slično). Oplatu treba izvesti tako da omogućuje nesmetan i siguran rad u rovu. Stavka obuhvaća dopremu, postavljanje i demontažu oplate prema tehnologiji i načinu izvođenja. 
Obračun je po m</t>
    </r>
    <r>
      <rPr>
        <vertAlign val="superscript"/>
        <sz val="10"/>
        <rFont val="Calibri"/>
        <family val="2"/>
        <charset val="238"/>
        <scheme val="minor"/>
      </rPr>
      <t>2</t>
    </r>
    <r>
      <rPr>
        <sz val="10"/>
        <rFont val="Calibri"/>
        <family val="2"/>
        <charset val="238"/>
        <scheme val="minor"/>
      </rPr>
      <t xml:space="preserve"> oplate prema dubini zaštite.</t>
    </r>
  </si>
  <si>
    <r>
      <t>NYY-J 5x16mm</t>
    </r>
    <r>
      <rPr>
        <vertAlign val="superscript"/>
        <sz val="10"/>
        <rFont val="Calibri"/>
        <family val="2"/>
        <charset val="238"/>
        <scheme val="minor"/>
      </rPr>
      <t>2</t>
    </r>
    <r>
      <rPr>
        <sz val="10"/>
        <rFont val="Calibri"/>
        <family val="2"/>
        <charset val="238"/>
        <scheme val="minor"/>
      </rPr>
      <t xml:space="preserve"> (od Prespojnog ormara do Ormara crpki)</t>
    </r>
  </si>
  <si>
    <r>
      <t>NYY-J 5x10mm</t>
    </r>
    <r>
      <rPr>
        <vertAlign val="superscript"/>
        <sz val="10"/>
        <rFont val="Calibri"/>
        <family val="2"/>
        <charset val="238"/>
        <scheme val="minor"/>
      </rPr>
      <t>2</t>
    </r>
    <r>
      <rPr>
        <sz val="10"/>
        <rFont val="Calibri"/>
        <family val="2"/>
        <charset val="238"/>
        <scheme val="minor"/>
      </rPr>
      <t xml:space="preserve"> (od Ormara crpki do prespojnih kutija crpki)</t>
    </r>
  </si>
  <si>
    <r>
      <t>NYY-J 3x1.5mm</t>
    </r>
    <r>
      <rPr>
        <vertAlign val="superscript"/>
        <sz val="10"/>
        <rFont val="Calibri"/>
        <family val="2"/>
        <charset val="238"/>
        <scheme val="minor"/>
      </rPr>
      <t xml:space="preserve">2  </t>
    </r>
    <r>
      <rPr>
        <sz val="10"/>
        <rFont val="Calibri"/>
        <family val="2"/>
        <charset val="238"/>
        <scheme val="minor"/>
      </rPr>
      <t>(rasvjeta okna)</t>
    </r>
  </si>
  <si>
    <r>
      <t>YSLCY-JZ 3x1.5mm</t>
    </r>
    <r>
      <rPr>
        <vertAlign val="superscript"/>
        <sz val="10"/>
        <rFont val="Calibri"/>
        <family val="2"/>
        <charset val="238"/>
        <scheme val="minor"/>
      </rPr>
      <t xml:space="preserve">2  </t>
    </r>
    <r>
      <rPr>
        <sz val="10"/>
        <rFont val="Calibri"/>
        <family val="2"/>
        <charset val="238"/>
        <scheme val="minor"/>
      </rPr>
      <t>(od Ormara crpki do tlačne sonde)</t>
    </r>
  </si>
  <si>
    <r>
      <t>Izrada premoštenja poklopaca fleksibilnim premosnicama H07V-K 16mm</t>
    </r>
    <r>
      <rPr>
        <vertAlign val="superscript"/>
        <sz val="10"/>
        <rFont val="Calibri"/>
        <family val="2"/>
        <charset val="238"/>
        <scheme val="minor"/>
      </rPr>
      <t>2</t>
    </r>
    <r>
      <rPr>
        <sz val="10"/>
        <rFont val="Calibri"/>
        <family val="2"/>
        <charset val="238"/>
        <scheme val="minor"/>
      </rPr>
      <t>, prosječne duljine 30cm.</t>
    </r>
  </si>
  <si>
    <r>
      <t>Dobava i montaža kratkospojnika vodiča tip H07V-K 16mm</t>
    </r>
    <r>
      <rPr>
        <vertAlign val="superscript"/>
        <sz val="10"/>
        <rFont val="Calibri"/>
        <family val="2"/>
        <charset val="238"/>
        <scheme val="minor"/>
      </rPr>
      <t>2</t>
    </r>
    <r>
      <rPr>
        <sz val="10"/>
        <rFont val="Calibri"/>
        <family val="2"/>
        <charset val="238"/>
        <scheme val="minor"/>
      </rPr>
      <t xml:space="preserve"> prosječne dužine 0,5m (stopice, zvjezdaste podložne pločice) za spajanje cjevovoda i ostalih metalnih masa sa uzemljenjem.</t>
    </r>
  </si>
  <si>
    <t>UKUPNO</t>
  </si>
  <si>
    <t>GRAĐEVINSKI RADOVI</t>
  </si>
  <si>
    <t xml:space="preserve">UZEMLJIVAČ I INSTALACIJA ZA IZJEDNAČENJE POTENCIJALA </t>
  </si>
  <si>
    <t>Nabava, doprema i ugradnja vodovodnog materijala (cijevi, fazoni i armature).
Stavka uključuje nabavu, prijevoz, raznos i montažu fazonskih komada od duktilnog lijeva (Ductile - GGG 40) za spoj na prirubnice za radni tlak 16 bara prema ISO 2531, tj. DIN EN 545 ili jednakovrijedno, za radni tlak 16 bara, uključivo i spuštanje u rov. Svi fazonski komadi trebaju imati antikorozivnu zaštitu iznutra i izvana epoxy (unutarnja: EP prah DIN 3476, vanjska: EP prah DIN 30677-2 i prema RAL - GZ 662, odnosno plastifikacija u debljini od 250 µm). Uključivo spojni materijal: vijci i matice, brtve. Sav spojni i vijčani materijal (matice, vijci podložne pločice) koji se ugrađuju moraju biti od nehrđajučeg čelika (inox ili prokrom). Brtve koje se ugrađuju moraju biti – gumene brtve s prokromskim prstenim, atestirana za pitku vodu, prema EN 1514-1 ili jednakovrijedno DIN 2690.</t>
  </si>
  <si>
    <t>Nabava, doprema i ugradnja crpnih agregata kao SP 77-7N ili jednakovrijedan proizvod (1+1 agregat). Pumpa može biti ugrađena okomito ili vodoravno. Sve čelične komponente napravljene su od nehrđajućeg čelika, EN 1.4401 (AISI 316) ili jednakovrijedno, koji osigurava visoku otpornost na koroziju. Crpka je opremljena s 26 kW MS6000 motorom, mehaničkom brtvom vratila, vodom podmazivanim kliznim ležajevima i dijagramom kompenzacije volumena. Motor je potopni s dobrom mehaničkom stabilnošću i visoke efikasnosti. Pogodan za temperature do 40 °C. Motor je opremljen s Grundfos Tempcon senzorom temperature koji, korištenjem komunikacije preko voda za napajanje zajedno s MP204 upravljačke ploče, osigurava nadziranje temperature. Crpke se isporučuju s rashladnim plaštom koji usmjerava strujanje uz tijelo pumpe čime se ona dodatno hladi. U cijenu su uključeni i nosači (obujmice za fiksiranje na dno bazena) agregata kao i svi potrebni materijali i pomoćna sredstva potrebna za izvršenje stavke.</t>
  </si>
  <si>
    <t>zaštitna traka "POZOR ENERGETSKI KABEL"</t>
  </si>
  <si>
    <t xml:space="preserve">RAZVODNI ORMAR, ELEKTROINSTALACIJA I OPREMA </t>
  </si>
  <si>
    <t xml:space="preserve">OSTALO </t>
  </si>
  <si>
    <t>GRAĐEVINSKIRADOVI</t>
  </si>
  <si>
    <t>SVEUKUPNA REKAPITULACIJA RADOVA:</t>
  </si>
  <si>
    <t>SVEUKUPNO:</t>
  </si>
  <si>
    <t>SVEUKUPNO IZVEDBA SUSTAVA ZA UTISKIVANJE VODE U SUHU HIDRANTSKU MREŽU TUNELA 'LEDENIK'</t>
  </si>
  <si>
    <t>SVEUKUPNO IZVEDBA SUSTAVA ZA UTISKIVANJE VODE U SUHU HIDRANTSKU MREŽU TUNELA 'BRISTOVAC'</t>
  </si>
  <si>
    <t>SVEUKUPNO IZVEDBA SUSTAVA ZA UTISKIVANJE VODE U SUHU HIDRANTSKU MREŽU TUNELA 'STRAŽINA'</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</si>
</sst>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0.00\ &quot;kn&quot;_-;\-* #,##0.00\ &quot;kn&quot;_-;_-* &quot;-&quot;??\ &quot;kn&quot;_-;_-@_-"/>
    <numFmt numFmtId="43" formatCode="_-* #,##0.00\ _k_n_-;\-* #,##0.00\ _k_n_-;_-* &quot;-&quot;??\ _k_n_-;_-@_-"/>
    <numFmt numFmtId="164" formatCode="_-* #,##0.00_-;\-* #,##0.00_-;_-* &quot;-&quot;??_-;_-@_-"/>
    <numFmt numFmtId="165" formatCode="_([$€]* #,##0.00_);_([$€]* \(#,##0.00\);_([$€]* &quot;-&quot;??_);_(@_)"/>
    <numFmt numFmtId="166" formatCode="_-* #,##0.00_-;\-* #,##0.00_-;_-* \-??_-;_-@_-"/>
    <numFmt numFmtId="167" formatCode="0&quot;.&quot;"/>
    <numFmt numFmtId="168" formatCode="#,##0.00;\-#,##0.00;&quot;&quot;"/>
    <numFmt numFmtId="169" formatCode="#,##0.00\ _k_n"/>
    <numFmt numFmtId="170" formatCode="#,##0;\-#,##0;&quot;&quot;"/>
    <numFmt numFmtId="171" formatCode="_-* #,##0.00\ [$€-1]_-;\-* #,##0.00\ [$€-1]_-;_-* &quot;-&quot;??\ [$€-1]_-;_-@_-"/>
    <numFmt numFmtId="172" formatCode="#,##0.00\ &quot;kn&quot;"/>
  </numFmts>
  <fonts count="26" x14ac:knownFonts="1">
    <font>
      <sz val="11"/>
      <color theme="1"/>
      <name val="Calibri"/>
      <family val="2"/>
      <charset val="238"/>
      <scheme val="minor"/>
    </font>
    <font>
      <sz val="10"/>
      <name val="Arial"/>
      <family val="2"/>
      <charset val="238"/>
    </font>
    <font>
      <sz val="10"/>
      <name val="Helv"/>
      <charset val="238"/>
    </font>
    <font>
      <sz val="11"/>
      <name val="Arial CE"/>
      <charset val="238"/>
    </font>
    <font>
      <b/>
      <sz val="10"/>
      <name val="Arial"/>
      <family val="2"/>
      <charset val="238"/>
    </font>
    <font>
      <sz val="10"/>
      <name val="Arial"/>
      <family val="2"/>
      <charset val="238"/>
    </font>
    <font>
      <sz val="10"/>
      <name val="Helv"/>
    </font>
    <font>
      <sz val="11"/>
      <color rgb="FF000000"/>
      <name val="Calibri"/>
      <family val="2"/>
      <charset val="238"/>
    </font>
    <font>
      <sz val="11"/>
      <color theme="1"/>
      <name val="Calibri"/>
      <family val="2"/>
      <charset val="238"/>
      <scheme val="minor"/>
    </font>
    <font>
      <sz val="11"/>
      <color indexed="8"/>
      <name val="Calibri"/>
      <family val="2"/>
      <charset val="238"/>
    </font>
    <font>
      <i/>
      <sz val="11"/>
      <name val="Times New Roman"/>
      <family val="1"/>
      <charset val="238"/>
    </font>
    <font>
      <b/>
      <sz val="10"/>
      <name val="Calibri"/>
      <family val="2"/>
      <charset val="238"/>
      <scheme val="minor"/>
    </font>
    <font>
      <sz val="10"/>
      <name val="Calibri"/>
      <family val="2"/>
      <charset val="238"/>
      <scheme val="minor"/>
    </font>
    <font>
      <sz val="10"/>
      <color rgb="FFFF0000"/>
      <name val="Calibri"/>
      <family val="2"/>
      <charset val="238"/>
      <scheme val="minor"/>
    </font>
    <font>
      <sz val="10"/>
      <color theme="1"/>
      <name val="Calibri"/>
      <family val="2"/>
      <charset val="238"/>
      <scheme val="minor"/>
    </font>
    <font>
      <vertAlign val="superscript"/>
      <sz val="10"/>
      <name val="Calibri"/>
      <family val="2"/>
      <charset val="238"/>
      <scheme val="minor"/>
    </font>
    <font>
      <sz val="10"/>
      <color theme="0"/>
      <name val="Calibri"/>
      <family val="2"/>
      <charset val="238"/>
      <scheme val="minor"/>
    </font>
    <font>
      <sz val="10"/>
      <color rgb="FF7030A0"/>
      <name val="Calibri"/>
      <family val="2"/>
      <charset val="238"/>
      <scheme val="minor"/>
    </font>
    <font>
      <b/>
      <sz val="12"/>
      <name val="Calibri"/>
      <family val="2"/>
      <charset val="238"/>
      <scheme val="minor"/>
    </font>
    <font>
      <i/>
      <sz val="10"/>
      <name val="Calibri"/>
      <family val="2"/>
      <charset val="238"/>
      <scheme val="minor"/>
    </font>
    <font>
      <b/>
      <sz val="10"/>
      <color theme="1"/>
      <name val="Calibri"/>
      <family val="2"/>
      <charset val="238"/>
      <scheme val="minor"/>
    </font>
    <font>
      <b/>
      <sz val="10"/>
      <color rgb="FFFF0000"/>
      <name val="Calibri"/>
      <family val="2"/>
      <charset val="238"/>
      <scheme val="minor"/>
    </font>
    <font>
      <sz val="10"/>
      <color rgb="FF00B0F0"/>
      <name val="Calibri"/>
      <family val="2"/>
      <charset val="238"/>
      <scheme val="minor"/>
    </font>
    <font>
      <sz val="12"/>
      <name val="Calibri"/>
      <family val="2"/>
      <charset val="238"/>
      <scheme val="minor"/>
    </font>
    <font>
      <b/>
      <sz val="13"/>
      <name val="Calibri"/>
      <family val="2"/>
      <charset val="238"/>
      <scheme val="minor"/>
    </font>
    <font>
      <b/>
      <i/>
      <sz val="12"/>
      <name val="Calibri"/>
      <family val="2"/>
      <charset val="238"/>
      <scheme val="minor"/>
    </font>
  </fonts>
  <fills count="9">
    <fill>
      <patternFill patternType="none"/>
    </fill>
    <fill>
      <patternFill patternType="gray125"/>
    </fill>
    <fill>
      <patternFill patternType="solid">
        <fgColor indexed="27"/>
        <bgColor indexed="41"/>
      </patternFill>
    </fill>
    <fill>
      <patternFill patternType="solid">
        <fgColor indexed="43"/>
        <bgColor indexed="64"/>
      </patternFill>
    </fill>
    <fill>
      <patternFill patternType="solid">
        <fgColor theme="0"/>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3" tint="0.79998168889431442"/>
        <bgColor indexed="64"/>
      </patternFill>
    </fill>
  </fills>
  <borders count="7">
    <border>
      <left/>
      <right/>
      <top/>
      <bottom/>
      <diagonal/>
    </border>
    <border>
      <left/>
      <right/>
      <top style="hair">
        <color indexed="8"/>
      </top>
      <bottom style="hair">
        <color indexed="8"/>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1">
    <xf numFmtId="0" fontId="0" fillId="0" borderId="0"/>
    <xf numFmtId="0" fontId="1" fillId="0" borderId="0"/>
    <xf numFmtId="164" fontId="3" fillId="0" borderId="0" applyFont="0" applyFill="0" applyBorder="0" applyAlignment="0" applyProtection="0"/>
    <xf numFmtId="43" fontId="1" fillId="0" borderId="0" applyFont="0" applyFill="0" applyBorder="0" applyAlignment="0" applyProtection="0"/>
    <xf numFmtId="165" fontId="2" fillId="0" borderId="0" applyFont="0" applyFill="0" applyBorder="0" applyAlignment="0" applyProtection="0"/>
    <xf numFmtId="0" fontId="3" fillId="0" borderId="0"/>
    <xf numFmtId="0" fontId="1" fillId="0" borderId="0"/>
    <xf numFmtId="0" fontId="1" fillId="0" borderId="0" applyNumberFormat="0" applyFill="0" applyBorder="0" applyAlignment="0" applyProtection="0"/>
    <xf numFmtId="0" fontId="2" fillId="0" borderId="0"/>
    <xf numFmtId="166" fontId="4" fillId="2" borderId="1">
      <alignment vertical="center"/>
    </xf>
    <xf numFmtId="43" fontId="5" fillId="0" borderId="0" applyFont="0" applyFill="0" applyBorder="0" applyAlignment="0" applyProtection="0"/>
    <xf numFmtId="0" fontId="2" fillId="0" borderId="0"/>
    <xf numFmtId="0" fontId="6" fillId="0" borderId="0"/>
    <xf numFmtId="0" fontId="5" fillId="0" borderId="0"/>
    <xf numFmtId="0" fontId="5" fillId="0" borderId="0" applyNumberFormat="0" applyFont="0" applyFill="0" applyBorder="0" applyAlignment="0" applyProtection="0">
      <alignment vertical="top"/>
    </xf>
    <xf numFmtId="0" fontId="1" fillId="0" borderId="0"/>
    <xf numFmtId="0" fontId="7" fillId="0" borderId="0"/>
    <xf numFmtId="44" fontId="8" fillId="0" borderId="0" applyFont="0" applyFill="0" applyBorder="0" applyAlignment="0" applyProtection="0"/>
    <xf numFmtId="171" fontId="9" fillId="0" borderId="0"/>
    <xf numFmtId="0" fontId="1" fillId="0" borderId="0"/>
    <xf numFmtId="2" fontId="10" fillId="0" borderId="0"/>
  </cellStyleXfs>
  <cellXfs count="455">
    <xf numFmtId="0" fontId="0" fillId="0" borderId="0" xfId="0"/>
    <xf numFmtId="168" fontId="12" fillId="0" borderId="0" xfId="2" applyNumberFormat="1" applyFont="1" applyFill="1" applyBorder="1" applyAlignment="1">
      <alignment horizontal="right" shrinkToFit="1"/>
    </xf>
    <xf numFmtId="170" fontId="12" fillId="0" borderId="0" xfId="2" applyNumberFormat="1" applyFont="1" applyFill="1" applyBorder="1" applyAlignment="1" applyProtection="1">
      <alignment horizontal="center" vertical="center" shrinkToFit="1"/>
      <protection locked="0"/>
    </xf>
    <xf numFmtId="0" fontId="14" fillId="0" borderId="0" xfId="0" applyFont="1"/>
    <xf numFmtId="0" fontId="12" fillId="0" borderId="0" xfId="0" applyNumberFormat="1" applyFont="1" applyFill="1" applyBorder="1" applyAlignment="1" applyProtection="1">
      <alignment horizontal="justify" vertical="top"/>
    </xf>
    <xf numFmtId="49" fontId="12" fillId="0" borderId="0" xfId="0" applyNumberFormat="1" applyFont="1" applyBorder="1" applyAlignment="1" applyProtection="1">
      <alignment horizontal="justify" vertical="top"/>
      <protection locked="0"/>
    </xf>
    <xf numFmtId="0" fontId="16" fillId="0" borderId="0" xfId="0" applyFont="1"/>
    <xf numFmtId="0" fontId="12" fillId="0" borderId="0" xfId="0" applyFont="1"/>
    <xf numFmtId="49" fontId="11" fillId="0" borderId="0" xfId="0" applyNumberFormat="1" applyFont="1" applyAlignment="1" applyProtection="1">
      <alignment horizontal="center" vertical="top" wrapText="1"/>
      <protection locked="0"/>
    </xf>
    <xf numFmtId="49" fontId="11" fillId="0" borderId="0" xfId="0" applyNumberFormat="1" applyFont="1" applyAlignment="1" applyProtection="1">
      <alignment horizontal="justify" vertical="top"/>
      <protection locked="0"/>
    </xf>
    <xf numFmtId="4" fontId="11" fillId="0" borderId="0" xfId="0" applyNumberFormat="1" applyFont="1" applyFill="1" applyAlignment="1" applyProtection="1">
      <alignment horizontal="center" wrapText="1"/>
    </xf>
    <xf numFmtId="0" fontId="21" fillId="0" borderId="0" xfId="0" applyNumberFormat="1" applyFont="1" applyFill="1" applyAlignment="1" applyProtection="1">
      <alignment horizontal="center" wrapText="1"/>
    </xf>
    <xf numFmtId="4" fontId="21" fillId="0" borderId="0" xfId="0" applyNumberFormat="1" applyFont="1" applyFill="1" applyAlignment="1" applyProtection="1">
      <alignment horizontal="center" wrapText="1"/>
    </xf>
    <xf numFmtId="4" fontId="13" fillId="0" borderId="0" xfId="0" applyNumberFormat="1" applyFont="1" applyFill="1" applyAlignment="1" applyProtection="1">
      <alignment horizontal="right" vertical="top" wrapText="1"/>
      <protection locked="0"/>
    </xf>
    <xf numFmtId="49" fontId="11" fillId="0" borderId="0" xfId="0" applyNumberFormat="1" applyFont="1" applyAlignment="1" applyProtection="1">
      <alignment horizontal="center" vertical="top"/>
    </xf>
    <xf numFmtId="1" fontId="12" fillId="0" borderId="0" xfId="0" applyNumberFormat="1" applyFont="1" applyAlignment="1" applyProtection="1">
      <alignment horizontal="center" vertical="top"/>
    </xf>
    <xf numFmtId="49" fontId="12" fillId="0" borderId="0" xfId="0" applyNumberFormat="1" applyFont="1" applyAlignment="1" applyProtection="1">
      <alignment horizontal="left" vertical="top" wrapText="1"/>
      <protection locked="0"/>
    </xf>
    <xf numFmtId="49" fontId="12" fillId="0" borderId="0" xfId="0" applyNumberFormat="1" applyFont="1" applyAlignment="1" applyProtection="1">
      <alignment horizontal="right" vertical="top"/>
    </xf>
    <xf numFmtId="3" fontId="12" fillId="0" borderId="0" xfId="0" applyNumberFormat="1" applyFont="1" applyAlignment="1" applyProtection="1">
      <alignment horizontal="center" wrapText="1"/>
    </xf>
    <xf numFmtId="4" fontId="12" fillId="0" borderId="0" xfId="0" applyNumberFormat="1" applyFont="1" applyFill="1" applyAlignment="1" applyProtection="1">
      <alignment horizontal="right"/>
      <protection locked="0"/>
    </xf>
    <xf numFmtId="0" fontId="12" fillId="0" borderId="0" xfId="0" applyFont="1" applyFill="1" applyAlignment="1" applyProtection="1">
      <alignment horizontal="left"/>
    </xf>
    <xf numFmtId="0" fontId="12" fillId="0" borderId="0" xfId="0" applyNumberFormat="1" applyFont="1" applyFill="1" applyBorder="1" applyAlignment="1" applyProtection="1">
      <alignment horizontal="justify" vertical="top" wrapText="1"/>
    </xf>
    <xf numFmtId="3" fontId="13" fillId="0" borderId="0" xfId="0" applyNumberFormat="1" applyFont="1" applyAlignment="1" applyProtection="1">
      <alignment horizontal="center" wrapText="1"/>
    </xf>
    <xf numFmtId="4" fontId="13" fillId="0" borderId="0" xfId="0" applyNumberFormat="1" applyFont="1" applyFill="1" applyAlignment="1" applyProtection="1">
      <alignment horizontal="right"/>
      <protection locked="0"/>
    </xf>
    <xf numFmtId="49" fontId="13" fillId="0" borderId="0" xfId="0" applyNumberFormat="1" applyFont="1" applyAlignment="1" applyProtection="1">
      <alignment horizontal="center" vertical="top"/>
    </xf>
    <xf numFmtId="0" fontId="13" fillId="0" borderId="0" xfId="0" applyNumberFormat="1" applyFont="1" applyFill="1" applyBorder="1" applyAlignment="1" applyProtection="1">
      <alignment horizontal="justify" vertical="top"/>
    </xf>
    <xf numFmtId="49" fontId="12" fillId="0" borderId="0" xfId="0" applyNumberFormat="1" applyFont="1" applyAlignment="1" applyProtection="1">
      <alignment horizontal="center" vertical="top"/>
    </xf>
    <xf numFmtId="49" fontId="12" fillId="0" borderId="0" xfId="0" applyNumberFormat="1" applyFont="1" applyAlignment="1" applyProtection="1">
      <alignment horizontal="justify" vertical="top"/>
      <protection locked="0"/>
    </xf>
    <xf numFmtId="0" fontId="12" fillId="0" borderId="0" xfId="0" applyFont="1" applyAlignment="1" applyProtection="1">
      <alignment horizontal="center" wrapText="1"/>
    </xf>
    <xf numFmtId="4" fontId="12" fillId="0" borderId="3" xfId="0" applyNumberFormat="1" applyFont="1" applyFill="1" applyBorder="1" applyAlignment="1" applyProtection="1">
      <alignment horizontal="right"/>
      <protection locked="0"/>
    </xf>
    <xf numFmtId="4" fontId="12" fillId="0" borderId="0" xfId="0" applyNumberFormat="1" applyFont="1" applyFill="1" applyBorder="1" applyAlignment="1" applyProtection="1">
      <alignment horizontal="right"/>
      <protection locked="0"/>
    </xf>
    <xf numFmtId="0" fontId="12" fillId="0" borderId="0" xfId="0" applyFont="1" applyFill="1" applyAlignment="1" applyProtection="1">
      <alignment horizontal="center"/>
    </xf>
    <xf numFmtId="3" fontId="12" fillId="0" borderId="0" xfId="0" applyNumberFormat="1" applyFont="1" applyFill="1" applyAlignment="1" applyProtection="1">
      <alignment horizontal="center"/>
    </xf>
    <xf numFmtId="0" fontId="22" fillId="0" borderId="0" xfId="0" applyNumberFormat="1" applyFont="1" applyFill="1" applyBorder="1" applyAlignment="1" applyProtection="1">
      <alignment horizontal="justify" vertical="top"/>
    </xf>
    <xf numFmtId="0" fontId="22" fillId="0" borderId="0" xfId="0" applyFont="1" applyFill="1" applyAlignment="1" applyProtection="1">
      <alignment horizontal="center"/>
    </xf>
    <xf numFmtId="3" fontId="22" fillId="0" borderId="0" xfId="0" applyNumberFormat="1" applyFont="1" applyFill="1" applyAlignment="1" applyProtection="1">
      <alignment horizontal="center"/>
    </xf>
    <xf numFmtId="1" fontId="13" fillId="0" borderId="0" xfId="0" applyNumberFormat="1" applyFont="1" applyAlignment="1" applyProtection="1">
      <alignment horizontal="center" vertical="top"/>
    </xf>
    <xf numFmtId="0" fontId="13" fillId="0" borderId="0" xfId="0" applyFont="1" applyFill="1" applyAlignment="1" applyProtection="1">
      <alignment horizontal="center"/>
    </xf>
    <xf numFmtId="3" fontId="13" fillId="0" borderId="0" xfId="0" applyNumberFormat="1" applyFont="1" applyFill="1" applyAlignment="1" applyProtection="1">
      <alignment horizontal="center"/>
    </xf>
    <xf numFmtId="0" fontId="12" fillId="0" borderId="0" xfId="0" applyFont="1" applyFill="1" applyAlignment="1" applyProtection="1">
      <alignment horizontal="right"/>
    </xf>
    <xf numFmtId="49" fontId="21" fillId="0" borderId="0" xfId="0" applyNumberFormat="1" applyFont="1" applyAlignment="1" applyProtection="1">
      <alignment horizontal="center" vertical="top"/>
    </xf>
    <xf numFmtId="49" fontId="11" fillId="4" borderId="0" xfId="0" applyNumberFormat="1" applyFont="1" applyFill="1" applyBorder="1" applyAlignment="1" applyProtection="1">
      <alignment horizontal="center" vertical="top"/>
    </xf>
    <xf numFmtId="49" fontId="11" fillId="4" borderId="0" xfId="0" applyNumberFormat="1" applyFont="1" applyFill="1" applyBorder="1" applyAlignment="1" applyProtection="1">
      <alignment horizontal="justify" vertical="top"/>
      <protection locked="0"/>
    </xf>
    <xf numFmtId="4" fontId="12" fillId="4" borderId="0" xfId="0" applyNumberFormat="1" applyFont="1" applyFill="1" applyBorder="1" applyAlignment="1" applyProtection="1">
      <alignment horizontal="center" wrapText="1"/>
    </xf>
    <xf numFmtId="49" fontId="11" fillId="0" borderId="0" xfId="0" applyNumberFormat="1" applyFont="1" applyAlignment="1" applyProtection="1">
      <alignment horizontal="left" vertical="top" wrapText="1"/>
      <protection locked="0"/>
    </xf>
    <xf numFmtId="49" fontId="12" fillId="0" borderId="0" xfId="0" applyNumberFormat="1" applyFont="1" applyAlignment="1" applyProtection="1">
      <alignment horizontal="justify" vertical="top" wrapText="1"/>
      <protection locked="0"/>
    </xf>
    <xf numFmtId="0" fontId="12" fillId="0" borderId="0" xfId="0" applyFont="1" applyAlignment="1" applyProtection="1">
      <alignment horizontal="left" wrapText="1"/>
    </xf>
    <xf numFmtId="0" fontId="13" fillId="0" borderId="0" xfId="0" applyFont="1" applyAlignment="1" applyProtection="1">
      <alignment horizontal="center" wrapText="1"/>
    </xf>
    <xf numFmtId="0" fontId="12" fillId="0" borderId="0" xfId="0" applyNumberFormat="1" applyFont="1" applyFill="1" applyAlignment="1" applyProtection="1">
      <alignment horizontal="center" wrapText="1"/>
    </xf>
    <xf numFmtId="4" fontId="12" fillId="0" borderId="0" xfId="17" applyNumberFormat="1" applyFont="1" applyFill="1" applyAlignment="1" applyProtection="1">
      <alignment horizontal="center" wrapText="1"/>
    </xf>
    <xf numFmtId="0" fontId="12" fillId="0" borderId="0" xfId="0" applyFont="1" applyAlignment="1" applyProtection="1">
      <alignment horizontal="justify" vertical="top"/>
    </xf>
    <xf numFmtId="1" fontId="12" fillId="0" borderId="0" xfId="0" applyNumberFormat="1" applyFont="1" applyFill="1" applyBorder="1" applyAlignment="1" applyProtection="1">
      <alignment horizontal="center" vertical="top" wrapText="1"/>
    </xf>
    <xf numFmtId="0" fontId="12" fillId="0" borderId="0" xfId="0" applyFont="1" applyFill="1" applyAlignment="1" applyProtection="1">
      <alignment horizontal="right" vertical="top" wrapText="1"/>
      <protection locked="0"/>
    </xf>
    <xf numFmtId="0" fontId="13" fillId="0" borderId="0" xfId="0" applyNumberFormat="1" applyFont="1" applyFill="1" applyAlignment="1" applyProtection="1">
      <alignment horizontal="center" wrapText="1"/>
    </xf>
    <xf numFmtId="4" fontId="13" fillId="0" borderId="0" xfId="17" applyNumberFormat="1" applyFont="1" applyFill="1" applyAlignment="1" applyProtection="1">
      <alignment horizontal="center" wrapText="1"/>
    </xf>
    <xf numFmtId="0" fontId="11" fillId="0" borderId="0" xfId="0" applyNumberFormat="1" applyFont="1" applyFill="1" applyAlignment="1" applyProtection="1">
      <alignment horizontal="center" vertical="top" wrapText="1"/>
    </xf>
    <xf numFmtId="4" fontId="11" fillId="0" borderId="0" xfId="0" applyNumberFormat="1" applyFont="1" applyFill="1" applyAlignment="1" applyProtection="1">
      <alignment horizontal="justify" vertical="top"/>
    </xf>
    <xf numFmtId="4" fontId="11" fillId="0" borderId="0" xfId="0" applyNumberFormat="1" applyFont="1" applyFill="1" applyAlignment="1" applyProtection="1">
      <alignment horizontal="right"/>
      <protection locked="0"/>
    </xf>
    <xf numFmtId="0" fontId="11" fillId="0" borderId="0" xfId="0" applyFont="1"/>
    <xf numFmtId="49" fontId="11" fillId="0" borderId="0" xfId="0" applyNumberFormat="1" applyFont="1" applyBorder="1" applyAlignment="1" applyProtection="1">
      <alignment horizontal="center" vertical="top"/>
    </xf>
    <xf numFmtId="4" fontId="11" fillId="0" borderId="0" xfId="0" applyNumberFormat="1" applyFont="1" applyFill="1" applyBorder="1" applyAlignment="1" applyProtection="1">
      <alignment horizontal="justify" vertical="top"/>
    </xf>
    <xf numFmtId="4" fontId="11" fillId="0" borderId="0" xfId="0" applyNumberFormat="1" applyFont="1" applyFill="1" applyBorder="1" applyAlignment="1" applyProtection="1">
      <alignment horizontal="center" wrapText="1"/>
    </xf>
    <xf numFmtId="4" fontId="12" fillId="0" borderId="0" xfId="0" applyNumberFormat="1" applyFont="1" applyFill="1" applyBorder="1" applyAlignment="1" applyProtection="1">
      <alignment horizontal="center" wrapText="1"/>
    </xf>
    <xf numFmtId="0" fontId="14" fillId="0" borderId="0" xfId="0" applyFont="1" applyAlignment="1">
      <alignment vertical="center"/>
    </xf>
    <xf numFmtId="49" fontId="11" fillId="6" borderId="0" xfId="0" applyNumberFormat="1" applyFont="1" applyFill="1" applyAlignment="1" applyProtection="1">
      <alignment horizontal="center" vertical="top" wrapText="1"/>
      <protection locked="0"/>
    </xf>
    <xf numFmtId="49" fontId="11" fillId="6" borderId="0" xfId="0" applyNumberFormat="1" applyFont="1" applyFill="1" applyAlignment="1" applyProtection="1">
      <alignment horizontal="justify" vertical="top"/>
      <protection locked="0"/>
    </xf>
    <xf numFmtId="0" fontId="11" fillId="6" borderId="0" xfId="0" applyNumberFormat="1" applyFont="1" applyFill="1" applyAlignment="1" applyProtection="1">
      <alignment horizontal="center" wrapText="1"/>
    </xf>
    <xf numFmtId="4" fontId="11" fillId="6" borderId="0" xfId="0" applyNumberFormat="1" applyFont="1" applyFill="1" applyAlignment="1" applyProtection="1">
      <alignment horizontal="center" wrapText="1"/>
    </xf>
    <xf numFmtId="4" fontId="12" fillId="6" borderId="0" xfId="0" applyNumberFormat="1" applyFont="1" applyFill="1" applyAlignment="1" applyProtection="1">
      <alignment horizontal="right" vertical="top" wrapText="1"/>
      <protection locked="0"/>
    </xf>
    <xf numFmtId="49" fontId="11" fillId="5" borderId="3" xfId="0" applyNumberFormat="1" applyFont="1" applyFill="1" applyBorder="1" applyAlignment="1" applyProtection="1">
      <alignment horizontal="center" vertical="center"/>
    </xf>
    <xf numFmtId="4" fontId="12" fillId="5" borderId="3" xfId="0" applyNumberFormat="1" applyFont="1" applyFill="1" applyBorder="1" applyAlignment="1" applyProtection="1">
      <alignment horizontal="center" vertical="center" wrapText="1"/>
    </xf>
    <xf numFmtId="4" fontId="12" fillId="0" borderId="0" xfId="0" applyNumberFormat="1" applyFont="1" applyFill="1" applyAlignment="1" applyProtection="1">
      <alignment horizontal="center" wrapText="1"/>
    </xf>
    <xf numFmtId="4" fontId="12" fillId="0" borderId="0" xfId="0" applyNumberFormat="1" applyFont="1" applyFill="1" applyAlignment="1" applyProtection="1">
      <alignment horizontal="center"/>
      <protection locked="0"/>
    </xf>
    <xf numFmtId="4" fontId="13" fillId="0" borderId="0" xfId="0" applyNumberFormat="1" applyFont="1" applyFill="1" applyAlignment="1" applyProtection="1">
      <alignment horizontal="center"/>
      <protection locked="0"/>
    </xf>
    <xf numFmtId="4" fontId="12" fillId="0" borderId="3" xfId="0" applyNumberFormat="1" applyFont="1" applyFill="1" applyBorder="1" applyAlignment="1" applyProtection="1">
      <alignment horizontal="center"/>
      <protection locked="0"/>
    </xf>
    <xf numFmtId="4" fontId="12" fillId="0" borderId="0" xfId="0" applyNumberFormat="1" applyFont="1" applyFill="1" applyBorder="1" applyAlignment="1" applyProtection="1">
      <alignment horizontal="center"/>
      <protection locked="0"/>
    </xf>
    <xf numFmtId="4" fontId="11" fillId="0" borderId="0" xfId="0" applyNumberFormat="1" applyFont="1" applyFill="1" applyAlignment="1" applyProtection="1">
      <alignment horizontal="center"/>
      <protection locked="0"/>
    </xf>
    <xf numFmtId="4" fontId="12" fillId="6" borderId="0" xfId="0" applyNumberFormat="1" applyFont="1" applyFill="1" applyAlignment="1" applyProtection="1">
      <alignment horizontal="center" wrapText="1"/>
      <protection locked="0"/>
    </xf>
    <xf numFmtId="4" fontId="13" fillId="0" borderId="0" xfId="0" applyNumberFormat="1" applyFont="1" applyFill="1" applyAlignment="1" applyProtection="1">
      <alignment horizontal="center" wrapText="1"/>
      <protection locked="0"/>
    </xf>
    <xf numFmtId="4" fontId="12" fillId="5" borderId="3" xfId="0" applyNumberFormat="1" applyFont="1" applyFill="1" applyBorder="1" applyAlignment="1" applyProtection="1">
      <alignment horizontal="center" wrapText="1"/>
    </xf>
    <xf numFmtId="0" fontId="12" fillId="0" borderId="0" xfId="0" applyFont="1" applyFill="1" applyAlignment="1" applyProtection="1">
      <alignment horizontal="center" wrapText="1"/>
      <protection locked="0"/>
    </xf>
    <xf numFmtId="4" fontId="12" fillId="0" borderId="0" xfId="0" applyNumberFormat="1" applyFont="1" applyFill="1" applyAlignment="1" applyProtection="1">
      <alignment horizontal="center" wrapText="1"/>
      <protection locked="0"/>
    </xf>
    <xf numFmtId="49" fontId="11" fillId="5" borderId="3" xfId="0" applyNumberFormat="1" applyFont="1" applyFill="1" applyBorder="1" applyAlignment="1" applyProtection="1">
      <alignment horizontal="center" vertical="top"/>
    </xf>
    <xf numFmtId="49" fontId="11" fillId="5" borderId="3" xfId="0" applyNumberFormat="1" applyFont="1" applyFill="1" applyBorder="1" applyAlignment="1" applyProtection="1">
      <alignment horizontal="justify" vertical="top"/>
      <protection locked="0"/>
    </xf>
    <xf numFmtId="3" fontId="11" fillId="5" borderId="3" xfId="0" applyNumberFormat="1" applyFont="1" applyFill="1" applyBorder="1" applyAlignment="1" applyProtection="1">
      <alignment horizontal="center" wrapText="1"/>
    </xf>
    <xf numFmtId="4" fontId="11" fillId="5" borderId="3" xfId="0" applyNumberFormat="1" applyFont="1" applyFill="1" applyBorder="1" applyAlignment="1" applyProtection="1">
      <alignment horizontal="center"/>
      <protection locked="0"/>
    </xf>
    <xf numFmtId="0" fontId="11" fillId="7" borderId="0" xfId="0" applyNumberFormat="1" applyFont="1" applyFill="1" applyAlignment="1" applyProtection="1">
      <alignment horizontal="center" vertical="top" wrapText="1"/>
    </xf>
    <xf numFmtId="4" fontId="11" fillId="7" borderId="0" xfId="0" applyNumberFormat="1" applyFont="1" applyFill="1" applyAlignment="1" applyProtection="1">
      <alignment horizontal="justify" vertical="top"/>
    </xf>
    <xf numFmtId="4" fontId="11" fillId="7" borderId="0" xfId="0" applyNumberFormat="1" applyFont="1" applyFill="1" applyAlignment="1" applyProtection="1">
      <alignment horizontal="center" wrapText="1"/>
    </xf>
    <xf numFmtId="4" fontId="12" fillId="7" borderId="0" xfId="0" applyNumberFormat="1" applyFont="1" applyFill="1" applyAlignment="1" applyProtection="1">
      <alignment horizontal="center" wrapText="1"/>
      <protection locked="0"/>
    </xf>
    <xf numFmtId="49" fontId="11" fillId="7" borderId="4" xfId="0" applyNumberFormat="1" applyFont="1" applyFill="1" applyBorder="1" applyAlignment="1" applyProtection="1">
      <alignment horizontal="center" vertical="top"/>
    </xf>
    <xf numFmtId="4" fontId="11" fillId="7" borderId="4" xfId="0" applyNumberFormat="1" applyFont="1" applyFill="1" applyBorder="1" applyAlignment="1" applyProtection="1">
      <alignment horizontal="justify" vertical="top"/>
    </xf>
    <xf numFmtId="4" fontId="11" fillId="7" borderId="4" xfId="0" applyNumberFormat="1" applyFont="1" applyFill="1" applyBorder="1" applyAlignment="1" applyProtection="1">
      <alignment horizontal="center" wrapText="1"/>
    </xf>
    <xf numFmtId="4" fontId="12" fillId="7" borderId="4" xfId="0" applyNumberFormat="1" applyFont="1" applyFill="1" applyBorder="1" applyAlignment="1" applyProtection="1">
      <alignment horizontal="center" wrapText="1"/>
      <protection locked="0"/>
    </xf>
    <xf numFmtId="4" fontId="11" fillId="7" borderId="4" xfId="0" applyNumberFormat="1" applyFont="1" applyFill="1" applyBorder="1" applyAlignment="1" applyProtection="1">
      <alignment horizontal="center" wrapText="1"/>
      <protection locked="0"/>
    </xf>
    <xf numFmtId="0" fontId="11" fillId="7" borderId="0" xfId="0" applyNumberFormat="1" applyFont="1" applyFill="1" applyAlignment="1" applyProtection="1">
      <alignment horizontal="center" wrapText="1"/>
    </xf>
    <xf numFmtId="4" fontId="12" fillId="7" borderId="0" xfId="0" applyNumberFormat="1" applyFont="1" applyFill="1" applyAlignment="1" applyProtection="1">
      <alignment horizontal="center" wrapText="1"/>
    </xf>
    <xf numFmtId="49" fontId="11" fillId="5" borderId="0" xfId="0" applyNumberFormat="1" applyFont="1" applyFill="1" applyAlignment="1" applyProtection="1">
      <alignment horizontal="center" vertical="top"/>
    </xf>
    <xf numFmtId="49" fontId="11" fillId="5" borderId="0" xfId="0" applyNumberFormat="1" applyFont="1" applyFill="1" applyAlignment="1" applyProtection="1">
      <alignment horizontal="center" vertical="center"/>
    </xf>
    <xf numFmtId="0" fontId="21" fillId="5" borderId="0" xfId="0" applyNumberFormat="1" applyFont="1" applyFill="1" applyAlignment="1" applyProtection="1">
      <alignment horizontal="center" vertical="center" wrapText="1"/>
    </xf>
    <xf numFmtId="4" fontId="21" fillId="5" borderId="0" xfId="0" applyNumberFormat="1" applyFont="1" applyFill="1" applyAlignment="1" applyProtection="1">
      <alignment horizontal="center" vertical="center" wrapText="1"/>
    </xf>
    <xf numFmtId="4" fontId="13" fillId="5" borderId="0" xfId="0" applyNumberFormat="1" applyFont="1" applyFill="1" applyAlignment="1" applyProtection="1">
      <alignment horizontal="center" vertical="center" wrapText="1"/>
      <protection locked="0"/>
    </xf>
    <xf numFmtId="0" fontId="12" fillId="5" borderId="0" xfId="0" applyFont="1" applyFill="1" applyAlignment="1" applyProtection="1">
      <alignment horizontal="center" wrapText="1"/>
    </xf>
    <xf numFmtId="0" fontId="12" fillId="5" borderId="0" xfId="0" applyFont="1" applyFill="1" applyAlignment="1" applyProtection="1">
      <alignment horizontal="center" vertical="center" wrapText="1"/>
    </xf>
    <xf numFmtId="3" fontId="12" fillId="5" borderId="0" xfId="0" applyNumberFormat="1" applyFont="1" applyFill="1" applyAlignment="1" applyProtection="1">
      <alignment horizontal="center" vertical="center" wrapText="1"/>
    </xf>
    <xf numFmtId="4" fontId="12" fillId="5" borderId="0" xfId="0" applyNumberFormat="1" applyFont="1" applyFill="1" applyAlignment="1" applyProtection="1">
      <alignment horizontal="center" vertical="center"/>
      <protection locked="0"/>
    </xf>
    <xf numFmtId="3" fontId="11" fillId="5" borderId="3" xfId="0" applyNumberFormat="1" applyFont="1" applyFill="1" applyBorder="1" applyAlignment="1" applyProtection="1">
      <alignment horizontal="center" vertical="center" wrapText="1"/>
    </xf>
    <xf numFmtId="4" fontId="11" fillId="5" borderId="3" xfId="0" applyNumberFormat="1" applyFont="1" applyFill="1" applyBorder="1" applyAlignment="1" applyProtection="1">
      <alignment horizontal="center" vertical="center"/>
      <protection locked="0"/>
    </xf>
    <xf numFmtId="0" fontId="12" fillId="0" borderId="0" xfId="0" applyFont="1" applyAlignment="1">
      <alignment vertical="center"/>
    </xf>
    <xf numFmtId="0" fontId="12" fillId="0" borderId="0" xfId="0" applyFont="1" applyFill="1"/>
    <xf numFmtId="0" fontId="11" fillId="0" borderId="0" xfId="0" applyFont="1" applyFill="1"/>
    <xf numFmtId="0" fontId="12" fillId="0" borderId="0" xfId="0" applyFont="1" applyAlignment="1">
      <alignment horizontal="right" vertical="center"/>
    </xf>
    <xf numFmtId="168" fontId="11" fillId="5" borderId="0" xfId="2" applyNumberFormat="1" applyFont="1" applyFill="1" applyBorder="1" applyAlignment="1" applyProtection="1">
      <alignment horizontal="center" vertical="center" shrinkToFit="1"/>
      <protection locked="0"/>
    </xf>
    <xf numFmtId="168" fontId="12" fillId="0" borderId="0" xfId="2" applyNumberFormat="1" applyFont="1" applyFill="1" applyBorder="1" applyAlignment="1" applyProtection="1">
      <alignment horizontal="center" vertical="center" shrinkToFit="1"/>
      <protection locked="0"/>
    </xf>
    <xf numFmtId="0" fontId="12" fillId="0" borderId="0" xfId="13" applyFont="1" applyFill="1" applyBorder="1" applyAlignment="1" applyProtection="1">
      <alignment horizontal="center" vertical="center" wrapText="1"/>
      <protection locked="0"/>
    </xf>
    <xf numFmtId="0" fontId="11" fillId="6" borderId="0" xfId="0" applyNumberFormat="1" applyFont="1" applyFill="1" applyAlignment="1" applyProtection="1">
      <alignment horizontal="center" vertical="center" wrapText="1"/>
    </xf>
    <xf numFmtId="4" fontId="11" fillId="6" borderId="0" xfId="0" applyNumberFormat="1" applyFont="1" applyFill="1" applyAlignment="1" applyProtection="1">
      <alignment horizontal="center" vertical="center" wrapText="1"/>
    </xf>
    <xf numFmtId="4" fontId="12" fillId="6" borderId="0" xfId="0" applyNumberFormat="1" applyFont="1" applyFill="1" applyAlignment="1" applyProtection="1">
      <alignment horizontal="center" vertical="center" wrapText="1"/>
      <protection locked="0"/>
    </xf>
    <xf numFmtId="4" fontId="12" fillId="0" borderId="0" xfId="0" applyNumberFormat="1" applyFont="1" applyFill="1" applyAlignment="1" applyProtection="1">
      <alignment horizontal="center" vertical="center" wrapText="1"/>
      <protection locked="0"/>
    </xf>
    <xf numFmtId="49" fontId="12" fillId="0" borderId="0" xfId="0" applyNumberFormat="1" applyFont="1" applyAlignment="1" applyProtection="1">
      <alignment horizontal="center" vertical="center" wrapText="1"/>
      <protection locked="0"/>
    </xf>
    <xf numFmtId="4" fontId="12" fillId="0" borderId="0" xfId="0" applyNumberFormat="1" applyFont="1" applyFill="1" applyAlignment="1" applyProtection="1">
      <alignment horizontal="center" vertical="center"/>
      <protection locked="0"/>
    </xf>
    <xf numFmtId="4" fontId="12" fillId="0" borderId="3" xfId="0" applyNumberFormat="1" applyFont="1" applyFill="1" applyBorder="1" applyAlignment="1" applyProtection="1">
      <alignment horizontal="center" vertical="center"/>
      <protection locked="0"/>
    </xf>
    <xf numFmtId="4" fontId="12" fillId="0" borderId="0" xfId="0" applyNumberFormat="1" applyFont="1" applyFill="1" applyBorder="1" applyAlignment="1" applyProtection="1">
      <alignment horizontal="center" vertical="center"/>
      <protection locked="0"/>
    </xf>
    <xf numFmtId="0" fontId="12" fillId="0" borderId="0" xfId="0" applyFont="1" applyFill="1" applyAlignment="1" applyProtection="1">
      <alignment horizontal="center" vertical="center" wrapText="1"/>
      <protection locked="0"/>
    </xf>
    <xf numFmtId="4" fontId="12" fillId="0" borderId="0" xfId="0" applyNumberFormat="1" applyFont="1" applyFill="1" applyBorder="1" applyAlignment="1" applyProtection="1">
      <alignment horizontal="center" vertical="center" wrapText="1"/>
      <protection locked="0"/>
    </xf>
    <xf numFmtId="4" fontId="12" fillId="6" borderId="0" xfId="0" applyNumberFormat="1" applyFont="1" applyFill="1" applyAlignment="1" applyProtection="1">
      <alignment horizontal="right" vertical="center" wrapText="1"/>
      <protection locked="0"/>
    </xf>
    <xf numFmtId="4" fontId="12" fillId="0" borderId="0" xfId="0" applyNumberFormat="1" applyFont="1" applyFill="1" applyAlignment="1" applyProtection="1">
      <alignment horizontal="right" vertical="center" wrapText="1"/>
      <protection locked="0"/>
    </xf>
    <xf numFmtId="4" fontId="12" fillId="0" borderId="0" xfId="0" applyNumberFormat="1" applyFont="1" applyFill="1" applyAlignment="1" applyProtection="1">
      <alignment horizontal="right" vertical="center"/>
      <protection locked="0"/>
    </xf>
    <xf numFmtId="4" fontId="12" fillId="0" borderId="3" xfId="0" applyNumberFormat="1" applyFont="1" applyFill="1" applyBorder="1" applyAlignment="1" applyProtection="1">
      <alignment horizontal="right" vertical="center"/>
      <protection locked="0"/>
    </xf>
    <xf numFmtId="4" fontId="12" fillId="0" borderId="0" xfId="0" applyNumberFormat="1" applyFont="1" applyFill="1" applyBorder="1" applyAlignment="1" applyProtection="1">
      <alignment horizontal="right" vertical="center"/>
      <protection locked="0"/>
    </xf>
    <xf numFmtId="4" fontId="11" fillId="0" borderId="0" xfId="0" applyNumberFormat="1" applyFont="1" applyFill="1" applyAlignment="1" applyProtection="1">
      <alignment horizontal="right" vertical="center"/>
      <protection locked="0"/>
    </xf>
    <xf numFmtId="4" fontId="12" fillId="5" borderId="0" xfId="0" applyNumberFormat="1" applyFont="1" applyFill="1" applyAlignment="1" applyProtection="1">
      <alignment horizontal="right" vertical="center"/>
      <protection locked="0"/>
    </xf>
    <xf numFmtId="49" fontId="11" fillId="5" borderId="0" xfId="0" applyNumberFormat="1" applyFont="1" applyFill="1" applyAlignment="1" applyProtection="1">
      <alignment horizontal="justify" vertical="top"/>
      <protection locked="0"/>
    </xf>
    <xf numFmtId="0" fontId="11" fillId="6" borderId="0" xfId="0" applyNumberFormat="1" applyFont="1" applyFill="1" applyAlignment="1" applyProtection="1">
      <alignment horizontal="center" vertical="top" wrapText="1"/>
    </xf>
    <xf numFmtId="4" fontId="11" fillId="6" borderId="0" xfId="0" applyNumberFormat="1" applyFont="1" applyFill="1" applyAlignment="1" applyProtection="1">
      <alignment horizontal="justify" vertical="top"/>
    </xf>
    <xf numFmtId="49" fontId="11" fillId="6" borderId="4" xfId="0" applyNumberFormat="1" applyFont="1" applyFill="1" applyBorder="1" applyAlignment="1" applyProtection="1">
      <alignment horizontal="center" vertical="top"/>
    </xf>
    <xf numFmtId="4" fontId="11" fillId="6" borderId="4" xfId="0" applyNumberFormat="1" applyFont="1" applyFill="1" applyBorder="1" applyAlignment="1" applyProtection="1">
      <alignment horizontal="justify" vertical="top"/>
    </xf>
    <xf numFmtId="4" fontId="12" fillId="6" borderId="4" xfId="0" applyNumberFormat="1" applyFont="1" applyFill="1" applyBorder="1" applyAlignment="1" applyProtection="1">
      <alignment horizontal="center" vertical="center" wrapText="1"/>
      <protection locked="0"/>
    </xf>
    <xf numFmtId="4" fontId="11" fillId="6" borderId="4" xfId="0" applyNumberFormat="1" applyFont="1" applyFill="1" applyBorder="1" applyAlignment="1" applyProtection="1">
      <alignment horizontal="right" vertical="center" wrapText="1"/>
      <protection locked="0"/>
    </xf>
    <xf numFmtId="4" fontId="12" fillId="5" borderId="0" xfId="0" applyNumberFormat="1" applyFont="1" applyFill="1" applyAlignment="1" applyProtection="1">
      <alignment horizontal="center" vertical="center" wrapText="1"/>
      <protection locked="0"/>
    </xf>
    <xf numFmtId="4" fontId="11" fillId="5" borderId="3" xfId="0" applyNumberFormat="1" applyFont="1" applyFill="1" applyBorder="1" applyAlignment="1" applyProtection="1">
      <alignment horizontal="right" vertical="center"/>
      <protection locked="0"/>
    </xf>
    <xf numFmtId="49" fontId="11" fillId="0" borderId="0" xfId="0" applyNumberFormat="1" applyFont="1" applyFill="1" applyAlignment="1" applyProtection="1">
      <alignment horizontal="justify" vertical="top"/>
      <protection locked="0"/>
    </xf>
    <xf numFmtId="0" fontId="16" fillId="0" borderId="0" xfId="0" applyFont="1" applyFill="1"/>
    <xf numFmtId="4" fontId="13" fillId="0" borderId="0" xfId="0" applyNumberFormat="1" applyFont="1" applyFill="1" applyBorder="1" applyAlignment="1" applyProtection="1">
      <alignment horizontal="right"/>
      <protection locked="0"/>
    </xf>
    <xf numFmtId="4" fontId="13" fillId="4" borderId="0" xfId="0" applyNumberFormat="1" applyFont="1" applyFill="1" applyBorder="1" applyAlignment="1" applyProtection="1">
      <alignment horizontal="center" wrapText="1"/>
    </xf>
    <xf numFmtId="4" fontId="11" fillId="6" borderId="4" xfId="0" applyNumberFormat="1" applyFont="1" applyFill="1" applyBorder="1" applyAlignment="1" applyProtection="1">
      <alignment horizontal="center" wrapText="1"/>
    </xf>
    <xf numFmtId="4" fontId="12" fillId="6" borderId="4" xfId="0" applyNumberFormat="1" applyFont="1" applyFill="1" applyBorder="1" applyAlignment="1" applyProtection="1">
      <alignment horizontal="right" vertical="top" wrapText="1"/>
      <protection locked="0"/>
    </xf>
    <xf numFmtId="4" fontId="11" fillId="6" borderId="4" xfId="0" applyNumberFormat="1" applyFont="1" applyFill="1" applyBorder="1" applyAlignment="1" applyProtection="1">
      <alignment horizontal="right" vertical="top" wrapText="1"/>
      <protection locked="0"/>
    </xf>
    <xf numFmtId="3" fontId="13" fillId="5" borderId="0" xfId="0" applyNumberFormat="1" applyFont="1" applyFill="1" applyAlignment="1" applyProtection="1">
      <alignment horizontal="center" wrapText="1"/>
    </xf>
    <xf numFmtId="4" fontId="12" fillId="5" borderId="0" xfId="0" applyNumberFormat="1" applyFont="1" applyFill="1" applyAlignment="1" applyProtection="1">
      <alignment horizontal="right"/>
      <protection locked="0"/>
    </xf>
    <xf numFmtId="0" fontId="12" fillId="5" borderId="0" xfId="0" applyNumberFormat="1" applyFont="1" applyFill="1" applyAlignment="1" applyProtection="1">
      <alignment horizontal="center" wrapText="1"/>
    </xf>
    <xf numFmtId="4" fontId="12" fillId="5" borderId="0" xfId="17" applyNumberFormat="1" applyFont="1" applyFill="1" applyAlignment="1" applyProtection="1">
      <alignment horizontal="center" wrapText="1"/>
    </xf>
    <xf numFmtId="0" fontId="24" fillId="8" borderId="5" xfId="1" applyFont="1" applyFill="1" applyBorder="1" applyAlignment="1" applyProtection="1">
      <alignment vertical="center"/>
    </xf>
    <xf numFmtId="0" fontId="24" fillId="8" borderId="3" xfId="1" applyFont="1" applyFill="1" applyBorder="1" applyAlignment="1" applyProtection="1">
      <alignment vertical="center"/>
    </xf>
    <xf numFmtId="0" fontId="24" fillId="8" borderId="6" xfId="1" applyFont="1" applyFill="1" applyBorder="1" applyAlignment="1" applyProtection="1">
      <alignment vertical="center"/>
    </xf>
    <xf numFmtId="0" fontId="12" fillId="0" borderId="0" xfId="1" applyFont="1" applyProtection="1"/>
    <xf numFmtId="0" fontId="12" fillId="0" borderId="0" xfId="1" applyFont="1" applyAlignment="1" applyProtection="1">
      <alignment vertical="top"/>
    </xf>
    <xf numFmtId="0" fontId="25" fillId="0" borderId="3" xfId="1" applyFont="1" applyFill="1" applyBorder="1" applyAlignment="1" applyProtection="1">
      <alignment vertical="top"/>
    </xf>
    <xf numFmtId="0" fontId="23" fillId="0" borderId="3" xfId="1" applyFont="1" applyFill="1" applyBorder="1" applyAlignment="1" applyProtection="1">
      <alignment vertical="top"/>
    </xf>
    <xf numFmtId="172" fontId="18" fillId="0" borderId="6" xfId="1" applyNumberFormat="1" applyFont="1" applyFill="1" applyBorder="1" applyAlignment="1" applyProtection="1">
      <alignment horizontal="center" vertical="top"/>
    </xf>
    <xf numFmtId="4" fontId="18" fillId="0" borderId="6" xfId="1" applyNumberFormat="1" applyFont="1" applyFill="1" applyBorder="1" applyAlignment="1" applyProtection="1">
      <alignment horizontal="center"/>
    </xf>
    <xf numFmtId="0" fontId="12" fillId="0" borderId="0" xfId="1" applyFont="1" applyFill="1" applyAlignment="1" applyProtection="1">
      <alignment horizontal="left" vertical="top"/>
    </xf>
    <xf numFmtId="2" fontId="12" fillId="0" borderId="0" xfId="1" applyNumberFormat="1" applyFont="1" applyFill="1" applyAlignment="1" applyProtection="1">
      <alignment horizontal="right" vertical="top"/>
    </xf>
    <xf numFmtId="2" fontId="12" fillId="0" borderId="0" xfId="1" applyNumberFormat="1" applyFont="1" applyFill="1" applyAlignment="1" applyProtection="1">
      <alignment vertical="top"/>
    </xf>
    <xf numFmtId="4" fontId="12" fillId="0" borderId="0" xfId="1" applyNumberFormat="1" applyFont="1" applyFill="1" applyAlignment="1" applyProtection="1">
      <alignment horizontal="center"/>
    </xf>
    <xf numFmtId="49" fontId="18" fillId="8" borderId="3" xfId="1" applyNumberFormat="1" applyFont="1" applyFill="1" applyBorder="1" applyAlignment="1" applyProtection="1">
      <alignment vertical="top"/>
    </xf>
    <xf numFmtId="49" fontId="18" fillId="8" borderId="6" xfId="1" applyNumberFormat="1" applyFont="1" applyFill="1" applyBorder="1" applyAlignment="1" applyProtection="1">
      <alignment vertical="top"/>
    </xf>
    <xf numFmtId="4" fontId="18" fillId="8" borderId="6" xfId="1" applyNumberFormat="1" applyFont="1" applyFill="1" applyBorder="1" applyAlignment="1" applyProtection="1">
      <alignment horizontal="center"/>
    </xf>
    <xf numFmtId="4" fontId="12" fillId="0" borderId="0" xfId="1" applyNumberFormat="1" applyFont="1" applyAlignment="1" applyProtection="1">
      <alignment horizontal="center"/>
    </xf>
    <xf numFmtId="0" fontId="12" fillId="0" borderId="0" xfId="1" applyFont="1" applyAlignment="1" applyProtection="1">
      <alignment horizontal="center" vertical="top"/>
    </xf>
    <xf numFmtId="2" fontId="12" fillId="0" borderId="0" xfId="1" applyNumberFormat="1" applyFont="1" applyAlignment="1" applyProtection="1">
      <alignment horizontal="right" vertical="top"/>
    </xf>
    <xf numFmtId="2" fontId="12" fillId="0" borderId="0" xfId="1" applyNumberFormat="1" applyFont="1" applyAlignment="1" applyProtection="1">
      <alignment vertical="top"/>
    </xf>
    <xf numFmtId="0" fontId="25" fillId="0" borderId="5" xfId="1" applyFont="1" applyFill="1" applyBorder="1" applyAlignment="1" applyProtection="1">
      <alignment vertical="top" wrapText="1"/>
    </xf>
    <xf numFmtId="49" fontId="12" fillId="0" borderId="0" xfId="1" applyNumberFormat="1" applyFont="1" applyFill="1" applyAlignment="1" applyProtection="1">
      <alignment horizontal="left" vertical="top" wrapText="1"/>
    </xf>
    <xf numFmtId="49" fontId="24" fillId="8" borderId="5" xfId="1" applyNumberFormat="1" applyFont="1" applyFill="1" applyBorder="1" applyAlignment="1" applyProtection="1">
      <alignment vertical="top" wrapText="1"/>
    </xf>
    <xf numFmtId="49" fontId="12" fillId="0" borderId="0" xfId="1" applyNumberFormat="1" applyFont="1" applyAlignment="1" applyProtection="1">
      <alignment horizontal="justify" vertical="top" wrapText="1"/>
    </xf>
    <xf numFmtId="167" fontId="11" fillId="3" borderId="2" xfId="6" applyNumberFormat="1" applyFont="1" applyFill="1" applyBorder="1" applyAlignment="1" applyProtection="1">
      <alignment horizontal="center" vertical="center" wrapText="1"/>
    </xf>
    <xf numFmtId="0" fontId="11" fillId="3" borderId="2" xfId="6" applyNumberFormat="1" applyFont="1" applyFill="1" applyBorder="1" applyAlignment="1" applyProtection="1">
      <alignment horizontal="center" vertical="center" wrapText="1"/>
    </xf>
    <xf numFmtId="0" fontId="11" fillId="3" borderId="2" xfId="6" applyFont="1" applyFill="1" applyBorder="1" applyAlignment="1" applyProtection="1">
      <alignment horizontal="center" vertical="center" wrapText="1"/>
    </xf>
    <xf numFmtId="168" fontId="11" fillId="3" borderId="2" xfId="3" applyNumberFormat="1" applyFont="1" applyFill="1" applyBorder="1" applyAlignment="1" applyProtection="1">
      <alignment horizontal="center" wrapText="1"/>
    </xf>
    <xf numFmtId="0" fontId="14" fillId="0" borderId="0" xfId="0" applyFont="1" applyProtection="1"/>
    <xf numFmtId="0" fontId="14" fillId="0" borderId="0" xfId="0" applyFont="1" applyAlignment="1" applyProtection="1">
      <alignment horizontal="center"/>
    </xf>
    <xf numFmtId="167" fontId="11" fillId="5" borderId="0" xfId="5" applyNumberFormat="1" applyFont="1" applyFill="1" applyBorder="1" applyAlignment="1" applyProtection="1">
      <alignment horizontal="center" vertical="center" shrinkToFit="1"/>
    </xf>
    <xf numFmtId="0" fontId="11" fillId="5" borderId="0" xfId="5" applyNumberFormat="1" applyFont="1" applyFill="1" applyBorder="1" applyAlignment="1" applyProtection="1">
      <alignment horizontal="left" vertical="center"/>
    </xf>
    <xf numFmtId="2" fontId="11" fillId="5" borderId="0" xfId="5" applyNumberFormat="1" applyFont="1" applyFill="1" applyBorder="1" applyAlignment="1" applyProtection="1">
      <alignment horizontal="center"/>
    </xf>
    <xf numFmtId="168" fontId="11" fillId="5" borderId="0" xfId="2" applyNumberFormat="1" applyFont="1" applyFill="1" applyBorder="1" applyAlignment="1" applyProtection="1">
      <alignment horizontal="center" shrinkToFit="1"/>
    </xf>
    <xf numFmtId="0" fontId="20" fillId="5" borderId="0" xfId="0" applyFont="1" applyFill="1" applyAlignment="1" applyProtection="1">
      <alignment vertical="center"/>
    </xf>
    <xf numFmtId="0" fontId="20" fillId="5" borderId="0" xfId="0" applyFont="1" applyFill="1" applyAlignment="1" applyProtection="1">
      <alignment horizontal="center"/>
    </xf>
    <xf numFmtId="167" fontId="12" fillId="0" borderId="0" xfId="5" applyNumberFormat="1" applyFont="1" applyFill="1" applyBorder="1" applyAlignment="1" applyProtection="1">
      <alignment horizontal="center" vertical="top" shrinkToFit="1"/>
    </xf>
    <xf numFmtId="49" fontId="12" fillId="0" borderId="0" xfId="5" applyNumberFormat="1" applyFont="1" applyFill="1" applyBorder="1" applyAlignment="1" applyProtection="1">
      <alignment horizontal="justify" vertical="top" wrapText="1"/>
    </xf>
    <xf numFmtId="2" fontId="12" fillId="0" borderId="0" xfId="5" applyNumberFormat="1" applyFont="1" applyFill="1" applyBorder="1" applyAlignment="1" applyProtection="1">
      <alignment horizontal="center"/>
    </xf>
    <xf numFmtId="168" fontId="13" fillId="0" borderId="0" xfId="2" applyNumberFormat="1" applyFont="1" applyFill="1" applyBorder="1" applyAlignment="1" applyProtection="1">
      <alignment horizontal="center" shrinkToFit="1"/>
    </xf>
    <xf numFmtId="0" fontId="12" fillId="0" borderId="0" xfId="5" applyNumberFormat="1" applyFont="1" applyFill="1" applyBorder="1" applyAlignment="1" applyProtection="1">
      <alignment horizontal="justify" vertical="center" wrapText="1"/>
    </xf>
    <xf numFmtId="2" fontId="13" fillId="0" borderId="0" xfId="5" applyNumberFormat="1" applyFont="1" applyFill="1" applyBorder="1" applyAlignment="1" applyProtection="1">
      <alignment horizontal="center"/>
    </xf>
    <xf numFmtId="168" fontId="12" fillId="0" borderId="0" xfId="2" applyNumberFormat="1" applyFont="1" applyFill="1" applyBorder="1" applyAlignment="1" applyProtection="1">
      <alignment horizontal="center" shrinkToFit="1"/>
    </xf>
    <xf numFmtId="170" fontId="12" fillId="0" borderId="0" xfId="2" applyNumberFormat="1" applyFont="1" applyFill="1" applyBorder="1" applyAlignment="1" applyProtection="1">
      <alignment horizontal="center" shrinkToFit="1"/>
    </xf>
    <xf numFmtId="167" fontId="13" fillId="0" borderId="0" xfId="5" applyNumberFormat="1" applyFont="1" applyFill="1" applyBorder="1" applyAlignment="1" applyProtection="1">
      <alignment horizontal="center" vertical="top" shrinkToFit="1"/>
    </xf>
    <xf numFmtId="49" fontId="13" fillId="0" borderId="0" xfId="5" applyNumberFormat="1" applyFont="1" applyFill="1" applyBorder="1" applyAlignment="1" applyProtection="1">
      <alignment horizontal="justify" vertical="top" wrapText="1"/>
    </xf>
    <xf numFmtId="0" fontId="12" fillId="0" borderId="0" xfId="1" applyFont="1" applyFill="1" applyAlignment="1" applyProtection="1">
      <alignment horizontal="center" vertical="top" wrapText="1"/>
    </xf>
    <xf numFmtId="169" fontId="12" fillId="0" borderId="0" xfId="1" applyNumberFormat="1" applyFont="1" applyFill="1" applyAlignment="1" applyProtection="1">
      <alignment horizontal="center" wrapText="1"/>
    </xf>
    <xf numFmtId="0" fontId="12" fillId="0" borderId="0" xfId="1" applyFont="1" applyFill="1" applyBorder="1" applyAlignment="1" applyProtection="1">
      <alignment horizontal="justify" vertical="top" wrapText="1"/>
    </xf>
    <xf numFmtId="0" fontId="12" fillId="0" borderId="0" xfId="13" applyFont="1" applyAlignment="1" applyProtection="1">
      <alignment horizontal="center" wrapText="1"/>
    </xf>
    <xf numFmtId="49" fontId="12" fillId="0" borderId="0" xfId="1" applyNumberFormat="1" applyFont="1" applyFill="1" applyBorder="1" applyAlignment="1" applyProtection="1">
      <alignment horizontal="justify" vertical="top" wrapText="1"/>
    </xf>
    <xf numFmtId="0" fontId="16" fillId="0" borderId="0" xfId="0" applyFont="1" applyProtection="1"/>
    <xf numFmtId="0" fontId="16" fillId="0" borderId="0" xfId="1" applyFont="1" applyFill="1" applyBorder="1" applyAlignment="1" applyProtection="1">
      <alignment horizontal="justify" vertical="top" wrapText="1"/>
    </xf>
    <xf numFmtId="2" fontId="16" fillId="0" borderId="0" xfId="5" applyNumberFormat="1" applyFont="1" applyFill="1" applyBorder="1" applyAlignment="1" applyProtection="1">
      <alignment horizontal="center"/>
    </xf>
    <xf numFmtId="0" fontId="16" fillId="0" borderId="0" xfId="1" applyFont="1" applyFill="1" applyBorder="1" applyAlignment="1" applyProtection="1">
      <alignment horizontal="center" wrapText="1"/>
    </xf>
    <xf numFmtId="0" fontId="19" fillId="0" borderId="0" xfId="15" applyFont="1" applyAlignment="1" applyProtection="1">
      <alignment horizontal="center" vertical="center" shrinkToFit="1"/>
    </xf>
    <xf numFmtId="2" fontId="12" fillId="0" borderId="0" xfId="5" applyNumberFormat="1" applyFont="1" applyFill="1" applyBorder="1" applyAlignment="1" applyProtection="1">
      <alignment horizontal="center" vertical="center"/>
    </xf>
    <xf numFmtId="0" fontId="12" fillId="0" borderId="0" xfId="0" applyFont="1" applyProtection="1"/>
    <xf numFmtId="0" fontId="12" fillId="0" borderId="0" xfId="13" applyFont="1" applyFill="1" applyAlignment="1" applyProtection="1">
      <alignment horizontal="justify" vertical="top" wrapText="1"/>
    </xf>
    <xf numFmtId="0" fontId="12" fillId="0" borderId="0" xfId="13" applyFont="1" applyFill="1" applyAlignment="1" applyProtection="1">
      <alignment horizontal="center" vertical="top" wrapText="1"/>
    </xf>
    <xf numFmtId="169" fontId="12" fillId="0" borderId="0" xfId="13" applyNumberFormat="1" applyFont="1" applyFill="1" applyAlignment="1" applyProtection="1">
      <alignment horizontal="center" wrapText="1"/>
    </xf>
    <xf numFmtId="0" fontId="12" fillId="0" borderId="0" xfId="13" applyFont="1" applyFill="1" applyAlignment="1" applyProtection="1">
      <alignment horizontal="center" wrapText="1"/>
    </xf>
    <xf numFmtId="0" fontId="12" fillId="0" borderId="0" xfId="5" applyNumberFormat="1" applyFont="1" applyFill="1" applyBorder="1" applyAlignment="1" applyProtection="1">
      <alignment horizontal="justify" vertical="top" wrapText="1"/>
    </xf>
    <xf numFmtId="0" fontId="12" fillId="0" borderId="0" xfId="13" applyFont="1" applyAlignment="1" applyProtection="1">
      <alignment horizontal="justify" vertical="top" wrapText="1"/>
    </xf>
    <xf numFmtId="0" fontId="12" fillId="0" borderId="0" xfId="13" applyFont="1" applyAlignment="1" applyProtection="1">
      <alignment horizontal="center" vertical="top" wrapText="1"/>
    </xf>
    <xf numFmtId="0" fontId="17" fillId="0" borderId="0" xfId="13" applyFont="1" applyFill="1" applyBorder="1" applyAlignment="1" applyProtection="1">
      <alignment horizontal="right" wrapText="1"/>
    </xf>
    <xf numFmtId="1" fontId="12" fillId="0" borderId="0" xfId="13" applyNumberFormat="1" applyFont="1" applyAlignment="1" applyProtection="1">
      <alignment horizontal="center" wrapText="1"/>
    </xf>
    <xf numFmtId="0" fontId="14" fillId="5" borderId="0" xfId="0" applyFont="1" applyFill="1" applyAlignment="1" applyProtection="1">
      <alignment vertical="center"/>
    </xf>
    <xf numFmtId="49" fontId="11" fillId="6" borderId="0" xfId="0" applyNumberFormat="1" applyFont="1" applyFill="1" applyAlignment="1" applyProtection="1">
      <alignment horizontal="center" vertical="top" wrapText="1"/>
    </xf>
    <xf numFmtId="49" fontId="11" fillId="6" borderId="0" xfId="0" applyNumberFormat="1" applyFont="1" applyFill="1" applyAlignment="1" applyProtection="1">
      <alignment horizontal="justify" vertical="top"/>
    </xf>
    <xf numFmtId="49" fontId="11" fillId="0" borderId="0" xfId="0" applyNumberFormat="1" applyFont="1" applyAlignment="1" applyProtection="1">
      <alignment horizontal="center" vertical="top" wrapText="1"/>
    </xf>
    <xf numFmtId="49" fontId="21" fillId="0" borderId="0" xfId="0" applyNumberFormat="1" applyFont="1" applyAlignment="1" applyProtection="1">
      <alignment horizontal="justify" vertical="top"/>
    </xf>
    <xf numFmtId="49" fontId="11" fillId="5" borderId="3" xfId="0" applyNumberFormat="1" applyFont="1" applyFill="1" applyBorder="1" applyAlignment="1" applyProtection="1">
      <alignment horizontal="justify" vertical="center"/>
    </xf>
    <xf numFmtId="49" fontId="12" fillId="0" borderId="0" xfId="0" applyNumberFormat="1" applyFont="1" applyAlignment="1" applyProtection="1">
      <alignment horizontal="left" vertical="top" wrapText="1"/>
    </xf>
    <xf numFmtId="49" fontId="12" fillId="0" borderId="0" xfId="0" applyNumberFormat="1" applyFont="1" applyAlignment="1" applyProtection="1">
      <alignment horizontal="justify" vertical="justify" wrapText="1"/>
    </xf>
    <xf numFmtId="49" fontId="12" fillId="0" borderId="0" xfId="0" applyNumberFormat="1" applyFont="1" applyAlignment="1" applyProtection="1">
      <alignment horizontal="center" wrapText="1"/>
    </xf>
    <xf numFmtId="49" fontId="13" fillId="0" borderId="0" xfId="0" applyNumberFormat="1" applyFont="1" applyAlignment="1" applyProtection="1">
      <alignment horizontal="center" wrapText="1"/>
    </xf>
    <xf numFmtId="49" fontId="12" fillId="0" borderId="0" xfId="0" applyNumberFormat="1" applyFont="1" applyAlignment="1" applyProtection="1">
      <alignment horizontal="justify" vertical="top"/>
    </xf>
    <xf numFmtId="0" fontId="12" fillId="0" borderId="0" xfId="0" applyFont="1" applyAlignment="1" applyProtection="1">
      <alignment horizontal="center"/>
    </xf>
    <xf numFmtId="0" fontId="12" fillId="0" borderId="0" xfId="0" applyFont="1" applyAlignment="1" applyProtection="1">
      <alignment wrapText="1"/>
    </xf>
    <xf numFmtId="49" fontId="12" fillId="0" borderId="0" xfId="0" applyNumberFormat="1" applyFont="1" applyBorder="1" applyAlignment="1" applyProtection="1">
      <alignment horizontal="justify" vertical="top"/>
    </xf>
    <xf numFmtId="0" fontId="12" fillId="0" borderId="0" xfId="18" applyNumberFormat="1" applyFont="1" applyAlignment="1" applyProtection="1">
      <alignment horizontal="center" vertical="top"/>
    </xf>
    <xf numFmtId="0" fontId="12" fillId="0" borderId="3" xfId="0" applyNumberFormat="1" applyFont="1" applyBorder="1" applyAlignment="1" applyProtection="1">
      <alignment horizontal="justify" vertical="top"/>
    </xf>
    <xf numFmtId="0" fontId="12" fillId="0" borderId="3" xfId="0" applyFont="1" applyBorder="1" applyAlignment="1" applyProtection="1">
      <alignment horizontal="center"/>
    </xf>
    <xf numFmtId="0" fontId="12" fillId="0" borderId="0" xfId="0" applyNumberFormat="1" applyFont="1" applyBorder="1" applyAlignment="1" applyProtection="1">
      <alignment horizontal="justify" vertical="top"/>
    </xf>
    <xf numFmtId="0" fontId="12" fillId="0" borderId="0" xfId="0" applyFont="1" applyBorder="1" applyAlignment="1" applyProtection="1">
      <alignment horizontal="center"/>
    </xf>
    <xf numFmtId="0" fontId="12" fillId="0" borderId="0" xfId="19" applyNumberFormat="1" applyFont="1" applyFill="1" applyAlignment="1" applyProtection="1">
      <alignment horizontal="justify" vertical="top" wrapText="1"/>
    </xf>
    <xf numFmtId="0" fontId="13" fillId="0" borderId="0" xfId="0" applyFont="1" applyAlignment="1" applyProtection="1">
      <alignment horizontal="justify" vertical="top"/>
    </xf>
    <xf numFmtId="0" fontId="13" fillId="0" borderId="0" xfId="0" applyFont="1" applyAlignment="1" applyProtection="1">
      <alignment horizontal="center"/>
    </xf>
    <xf numFmtId="49" fontId="11" fillId="4" borderId="0" xfId="0" applyNumberFormat="1" applyFont="1" applyFill="1" applyBorder="1" applyAlignment="1" applyProtection="1">
      <alignment horizontal="justify" vertical="top"/>
    </xf>
    <xf numFmtId="49" fontId="11" fillId="0" borderId="0" xfId="0" applyNumberFormat="1" applyFont="1" applyAlignment="1" applyProtection="1">
      <alignment horizontal="left" vertical="top" wrapText="1"/>
    </xf>
    <xf numFmtId="49" fontId="11" fillId="0" borderId="0" xfId="0" applyNumberFormat="1" applyFont="1" applyAlignment="1" applyProtection="1">
      <alignment horizontal="justify" vertical="top"/>
    </xf>
    <xf numFmtId="49" fontId="12" fillId="0" borderId="0" xfId="0" applyNumberFormat="1" applyFont="1" applyAlignment="1" applyProtection="1">
      <alignment horizontal="justify" vertical="top" wrapText="1"/>
    </xf>
    <xf numFmtId="0" fontId="12" fillId="0" borderId="0" xfId="8" applyFont="1" applyAlignment="1" applyProtection="1">
      <alignment horizontal="left" vertical="top" wrapText="1"/>
    </xf>
    <xf numFmtId="0" fontId="12" fillId="0" borderId="0" xfId="0" applyFont="1" applyFill="1" applyAlignment="1" applyProtection="1">
      <alignment horizontal="center" vertical="top" wrapText="1"/>
    </xf>
    <xf numFmtId="0" fontId="12" fillId="0" borderId="0" xfId="20" applyNumberFormat="1" applyFont="1" applyAlignment="1" applyProtection="1">
      <alignment horizontal="center" wrapText="1"/>
    </xf>
    <xf numFmtId="49" fontId="11" fillId="5" borderId="3" xfId="0" applyNumberFormat="1" applyFont="1" applyFill="1" applyBorder="1" applyAlignment="1" applyProtection="1">
      <alignment horizontal="justify" vertical="top"/>
    </xf>
    <xf numFmtId="4" fontId="12" fillId="7" borderId="4" xfId="0" applyNumberFormat="1" applyFont="1" applyFill="1" applyBorder="1" applyAlignment="1" applyProtection="1">
      <alignment horizontal="center" wrapText="1"/>
    </xf>
    <xf numFmtId="49" fontId="11" fillId="7" borderId="0" xfId="0" applyNumberFormat="1" applyFont="1" applyFill="1" applyAlignment="1" applyProtection="1">
      <alignment horizontal="center" vertical="top" wrapText="1"/>
    </xf>
    <xf numFmtId="49" fontId="11" fillId="7" borderId="0" xfId="0" applyNumberFormat="1" applyFont="1" applyFill="1" applyAlignment="1" applyProtection="1">
      <alignment horizontal="justify" vertical="top"/>
    </xf>
    <xf numFmtId="0" fontId="11" fillId="5" borderId="0" xfId="0" applyFont="1" applyFill="1" applyAlignment="1" applyProtection="1">
      <alignment horizontal="justify" vertical="center"/>
    </xf>
    <xf numFmtId="49" fontId="12" fillId="0" borderId="0" xfId="0" applyNumberFormat="1" applyFont="1" applyAlignment="1" applyProtection="1">
      <alignment horizontal="justify" wrapText="1"/>
    </xf>
    <xf numFmtId="0" fontId="13" fillId="0" borderId="0" xfId="8" applyFont="1" applyAlignment="1" applyProtection="1">
      <alignment horizontal="left" vertical="top" wrapText="1"/>
    </xf>
    <xf numFmtId="0" fontId="20" fillId="0" borderId="0" xfId="0" applyFont="1" applyAlignment="1" applyProtection="1">
      <alignment wrapText="1"/>
    </xf>
    <xf numFmtId="0" fontId="20" fillId="0" borderId="0" xfId="0" applyFont="1" applyAlignment="1" applyProtection="1">
      <alignment horizontal="center" wrapText="1"/>
    </xf>
    <xf numFmtId="168" fontId="11" fillId="3" borderId="2" xfId="3" applyNumberFormat="1" applyFont="1" applyFill="1" applyBorder="1" applyAlignment="1" applyProtection="1">
      <alignment horizontal="center" wrapText="1"/>
      <protection locked="0"/>
    </xf>
    <xf numFmtId="4" fontId="11" fillId="3" borderId="2" xfId="3" applyNumberFormat="1" applyFont="1" applyFill="1" applyBorder="1" applyAlignment="1" applyProtection="1">
      <alignment horizontal="center" wrapText="1"/>
      <protection locked="0"/>
    </xf>
    <xf numFmtId="0" fontId="14" fillId="0" borderId="0" xfId="0" applyFont="1" applyAlignment="1" applyProtection="1">
      <alignment horizontal="center"/>
      <protection locked="0"/>
    </xf>
    <xf numFmtId="4" fontId="14" fillId="0" borderId="0" xfId="0" applyNumberFormat="1" applyFont="1" applyAlignment="1" applyProtection="1">
      <alignment horizontal="center"/>
      <protection locked="0"/>
    </xf>
    <xf numFmtId="168" fontId="11" fillId="5" borderId="0" xfId="5" applyNumberFormat="1" applyFont="1" applyFill="1" applyBorder="1" applyAlignment="1" applyProtection="1">
      <alignment horizontal="center" shrinkToFit="1"/>
      <protection locked="0"/>
    </xf>
    <xf numFmtId="4" fontId="11" fillId="5" borderId="0" xfId="2" applyNumberFormat="1" applyFont="1" applyFill="1" applyBorder="1" applyAlignment="1" applyProtection="1">
      <alignment horizontal="center" shrinkToFit="1"/>
      <protection locked="0"/>
    </xf>
    <xf numFmtId="0" fontId="20" fillId="5" borderId="0" xfId="0" applyFont="1" applyFill="1" applyAlignment="1" applyProtection="1">
      <alignment horizontal="center"/>
      <protection locked="0"/>
    </xf>
    <xf numFmtId="4" fontId="20" fillId="5" borderId="0" xfId="0" applyNumberFormat="1" applyFont="1" applyFill="1" applyAlignment="1" applyProtection="1">
      <alignment horizontal="center"/>
      <protection locked="0"/>
    </xf>
    <xf numFmtId="168" fontId="13" fillId="0" borderId="0" xfId="5" applyNumberFormat="1" applyFont="1" applyFill="1" applyBorder="1" applyAlignment="1" applyProtection="1">
      <alignment horizontal="center"/>
      <protection locked="0"/>
    </xf>
    <xf numFmtId="4" fontId="13" fillId="0" borderId="0" xfId="2" applyNumberFormat="1" applyFont="1" applyFill="1" applyBorder="1" applyAlignment="1" applyProtection="1">
      <alignment horizontal="center" shrinkToFit="1"/>
      <protection locked="0"/>
    </xf>
    <xf numFmtId="168" fontId="12" fillId="0" borderId="0" xfId="5" applyNumberFormat="1" applyFont="1" applyFill="1" applyBorder="1" applyAlignment="1" applyProtection="1">
      <alignment horizontal="center"/>
      <protection locked="0"/>
    </xf>
    <xf numFmtId="4" fontId="12" fillId="0" borderId="0" xfId="2" applyNumberFormat="1" applyFont="1" applyFill="1" applyBorder="1" applyAlignment="1" applyProtection="1">
      <alignment horizontal="center" shrinkToFit="1"/>
      <protection locked="0"/>
    </xf>
    <xf numFmtId="4" fontId="12" fillId="0" borderId="0" xfId="5" applyNumberFormat="1" applyFont="1" applyFill="1" applyBorder="1" applyAlignment="1" applyProtection="1">
      <alignment horizontal="center"/>
      <protection locked="0"/>
    </xf>
    <xf numFmtId="2" fontId="12" fillId="0" borderId="0" xfId="1" applyNumberFormat="1" applyFont="1" applyFill="1" applyAlignment="1" applyProtection="1">
      <alignment horizontal="center" wrapText="1"/>
      <protection locked="0"/>
    </xf>
    <xf numFmtId="2" fontId="12" fillId="0" borderId="0" xfId="13" applyNumberFormat="1" applyFont="1" applyFill="1" applyAlignment="1" applyProtection="1">
      <alignment horizontal="center" wrapText="1"/>
      <protection locked="0"/>
    </xf>
    <xf numFmtId="168" fontId="16" fillId="0" borderId="0" xfId="5" applyNumberFormat="1" applyFont="1" applyFill="1" applyBorder="1" applyAlignment="1" applyProtection="1">
      <alignment horizontal="center"/>
      <protection locked="0"/>
    </xf>
    <xf numFmtId="4" fontId="16" fillId="0" borderId="0" xfId="2" applyNumberFormat="1" applyFont="1" applyFill="1" applyBorder="1" applyAlignment="1" applyProtection="1">
      <alignment horizontal="center" shrinkToFit="1"/>
      <protection locked="0"/>
    </xf>
    <xf numFmtId="2" fontId="12" fillId="0" borderId="0" xfId="13" applyNumberFormat="1" applyFont="1" applyFill="1" applyAlignment="1" applyProtection="1">
      <alignment horizontal="center"/>
      <protection locked="0"/>
    </xf>
    <xf numFmtId="4" fontId="12" fillId="5" borderId="3" xfId="0" applyNumberFormat="1" applyFont="1" applyFill="1" applyBorder="1" applyAlignment="1" applyProtection="1">
      <alignment horizontal="center" wrapText="1"/>
      <protection locked="0"/>
    </xf>
    <xf numFmtId="4" fontId="11" fillId="5" borderId="3" xfId="0" applyNumberFormat="1" applyFont="1" applyFill="1" applyBorder="1" applyAlignment="1" applyProtection="1">
      <alignment horizontal="center" wrapText="1"/>
      <protection locked="0"/>
    </xf>
    <xf numFmtId="4" fontId="12" fillId="0" borderId="0" xfId="0" applyNumberFormat="1" applyFont="1" applyAlignment="1" applyProtection="1">
      <alignment horizontal="center" wrapText="1"/>
      <protection locked="0"/>
    </xf>
    <xf numFmtId="2" fontId="12" fillId="0" borderId="0" xfId="0" applyNumberFormat="1" applyFont="1" applyFill="1" applyAlignment="1" applyProtection="1">
      <alignment horizontal="center"/>
      <protection locked="0"/>
    </xf>
    <xf numFmtId="4" fontId="13" fillId="0" borderId="0" xfId="0" applyNumberFormat="1" applyFont="1" applyAlignment="1" applyProtection="1">
      <alignment horizontal="center" wrapText="1"/>
      <protection locked="0"/>
    </xf>
    <xf numFmtId="4" fontId="13" fillId="0" borderId="0" xfId="0" applyNumberFormat="1" applyFont="1" applyFill="1" applyBorder="1" applyAlignment="1" applyProtection="1">
      <alignment horizontal="center"/>
      <protection locked="0"/>
    </xf>
    <xf numFmtId="4" fontId="11" fillId="5" borderId="3" xfId="0" applyNumberFormat="1" applyFont="1" applyFill="1" applyBorder="1" applyAlignment="1" applyProtection="1">
      <alignment horizontal="center" vertical="center" wrapText="1"/>
      <protection locked="0"/>
    </xf>
    <xf numFmtId="4" fontId="12" fillId="4" borderId="0" xfId="0" applyNumberFormat="1" applyFont="1" applyFill="1" applyBorder="1" applyAlignment="1" applyProtection="1">
      <alignment horizontal="center" wrapText="1"/>
      <protection locked="0"/>
    </xf>
    <xf numFmtId="4" fontId="11" fillId="4" borderId="0" xfId="0" applyNumberFormat="1" applyFont="1" applyFill="1" applyBorder="1" applyAlignment="1" applyProtection="1">
      <alignment horizontal="center" wrapText="1"/>
      <protection locked="0"/>
    </xf>
    <xf numFmtId="4" fontId="12" fillId="0" borderId="0" xfId="0" applyNumberFormat="1" applyFont="1" applyAlignment="1" applyProtection="1">
      <alignment horizontal="center"/>
      <protection locked="0"/>
    </xf>
    <xf numFmtId="4" fontId="12" fillId="5" borderId="3" xfId="0" applyNumberFormat="1" applyFont="1" applyFill="1" applyBorder="1" applyAlignment="1" applyProtection="1">
      <alignment horizontal="center" vertical="center" wrapText="1"/>
      <protection locked="0"/>
    </xf>
    <xf numFmtId="4" fontId="12" fillId="0" borderId="0" xfId="20" applyNumberFormat="1" applyFont="1" applyAlignment="1" applyProtection="1">
      <alignment horizontal="center" wrapText="1"/>
      <protection locked="0"/>
    </xf>
    <xf numFmtId="3" fontId="11" fillId="5" borderId="3" xfId="0" applyNumberFormat="1" applyFont="1" applyFill="1" applyBorder="1" applyAlignment="1" applyProtection="1">
      <alignment horizontal="center" wrapText="1"/>
      <protection locked="0"/>
    </xf>
    <xf numFmtId="4" fontId="13" fillId="0" borderId="0" xfId="0" applyNumberFormat="1" applyFont="1" applyAlignment="1" applyProtection="1">
      <alignment horizontal="center"/>
      <protection locked="0"/>
    </xf>
    <xf numFmtId="4" fontId="12" fillId="7" borderId="0" xfId="0" applyNumberFormat="1" applyFont="1" applyFill="1" applyAlignment="1" applyProtection="1">
      <alignment horizontal="center"/>
      <protection locked="0"/>
    </xf>
    <xf numFmtId="4" fontId="11" fillId="0" borderId="0" xfId="0" applyNumberFormat="1" applyFont="1" applyAlignment="1" applyProtection="1">
      <alignment horizontal="center"/>
      <protection locked="0"/>
    </xf>
    <xf numFmtId="3" fontId="11" fillId="5" borderId="3" xfId="0" applyNumberFormat="1" applyFont="1" applyFill="1" applyBorder="1" applyAlignment="1" applyProtection="1">
      <alignment horizontal="center" vertical="center" wrapText="1"/>
      <protection locked="0"/>
    </xf>
    <xf numFmtId="0" fontId="20" fillId="0" borderId="0" xfId="0" applyFont="1" applyAlignment="1" applyProtection="1">
      <alignment horizontal="center" wrapText="1"/>
      <protection locked="0"/>
    </xf>
    <xf numFmtId="4" fontId="20" fillId="0" borderId="0" xfId="0" applyNumberFormat="1" applyFont="1" applyAlignment="1" applyProtection="1">
      <alignment horizontal="center"/>
      <protection locked="0"/>
    </xf>
    <xf numFmtId="167" fontId="11" fillId="3" borderId="2" xfId="6" applyNumberFormat="1" applyFont="1" applyFill="1" applyBorder="1" applyAlignment="1" applyProtection="1">
      <alignment horizontal="center" vertical="center" wrapText="1"/>
      <protection locked="0"/>
    </xf>
    <xf numFmtId="0" fontId="11" fillId="3" borderId="2" xfId="6" applyNumberFormat="1" applyFont="1" applyFill="1" applyBorder="1" applyAlignment="1" applyProtection="1">
      <alignment horizontal="center" vertical="center" wrapText="1"/>
      <protection locked="0"/>
    </xf>
    <xf numFmtId="0" fontId="11" fillId="3" borderId="2" xfId="6" applyFont="1" applyFill="1" applyBorder="1" applyAlignment="1" applyProtection="1">
      <alignment horizontal="center" vertical="center" wrapText="1"/>
      <protection locked="0"/>
    </xf>
    <xf numFmtId="168" fontId="11" fillId="3" borderId="2" xfId="3" applyNumberFormat="1" applyFont="1" applyFill="1" applyBorder="1" applyAlignment="1" applyProtection="1">
      <alignment horizontal="center" vertical="center" wrapText="1"/>
      <protection locked="0"/>
    </xf>
    <xf numFmtId="0" fontId="12" fillId="0" borderId="0" xfId="0" applyFont="1" applyProtection="1">
      <protection locked="0"/>
    </xf>
    <xf numFmtId="0" fontId="12" fillId="0" borderId="0" xfId="0" applyFont="1" applyAlignment="1" applyProtection="1">
      <alignment horizontal="center" vertical="center"/>
      <protection locked="0"/>
    </xf>
    <xf numFmtId="167" fontId="11" fillId="5" borderId="0" xfId="5" applyNumberFormat="1" applyFont="1" applyFill="1" applyBorder="1" applyAlignment="1" applyProtection="1">
      <alignment horizontal="center" vertical="center" shrinkToFit="1"/>
      <protection locked="0"/>
    </xf>
    <xf numFmtId="0" fontId="11" fillId="5" borderId="0" xfId="5" applyNumberFormat="1" applyFont="1" applyFill="1" applyBorder="1" applyAlignment="1" applyProtection="1">
      <alignment horizontal="left" vertical="center"/>
      <protection locked="0"/>
    </xf>
    <xf numFmtId="2" fontId="11" fillId="5" borderId="0" xfId="5" applyNumberFormat="1" applyFont="1" applyFill="1" applyBorder="1" applyAlignment="1" applyProtection="1">
      <alignment horizontal="center" vertical="center"/>
      <protection locked="0"/>
    </xf>
    <xf numFmtId="0" fontId="11" fillId="5" borderId="0" xfId="0" applyFont="1" applyFill="1" applyAlignment="1" applyProtection="1">
      <alignment vertical="center"/>
      <protection locked="0"/>
    </xf>
    <xf numFmtId="0" fontId="11" fillId="5" borderId="0" xfId="0" applyFont="1" applyFill="1" applyAlignment="1" applyProtection="1">
      <alignment horizontal="center" vertical="center"/>
      <protection locked="0"/>
    </xf>
    <xf numFmtId="167" fontId="12" fillId="0" borderId="0" xfId="5" applyNumberFormat="1" applyFont="1" applyFill="1" applyBorder="1" applyAlignment="1" applyProtection="1">
      <alignment horizontal="center" vertical="top" shrinkToFit="1"/>
      <protection locked="0"/>
    </xf>
    <xf numFmtId="49" fontId="12" fillId="0" borderId="0" xfId="5" applyNumberFormat="1" applyFont="1" applyFill="1" applyBorder="1" applyAlignment="1" applyProtection="1">
      <alignment horizontal="justify" vertical="top" wrapText="1"/>
      <protection locked="0"/>
    </xf>
    <xf numFmtId="2" fontId="12" fillId="0" borderId="0" xfId="5" applyNumberFormat="1" applyFont="1" applyFill="1" applyBorder="1" applyAlignment="1" applyProtection="1">
      <alignment horizontal="center" vertical="center"/>
      <protection locked="0"/>
    </xf>
    <xf numFmtId="0" fontId="12" fillId="0" borderId="0" xfId="5" applyNumberFormat="1" applyFont="1" applyFill="1" applyBorder="1" applyAlignment="1" applyProtection="1">
      <alignment horizontal="justify" vertical="center" wrapText="1"/>
      <protection locked="0"/>
    </xf>
    <xf numFmtId="0" fontId="12" fillId="0" borderId="0" xfId="1" applyFont="1" applyFill="1" applyAlignment="1" applyProtection="1">
      <alignment horizontal="center" vertical="center" wrapText="1"/>
      <protection locked="0"/>
    </xf>
    <xf numFmtId="169" fontId="12" fillId="0" borderId="0" xfId="1" applyNumberFormat="1" applyFont="1" applyFill="1" applyAlignment="1" applyProtection="1">
      <alignment horizontal="center" vertical="center" wrapText="1"/>
      <protection locked="0"/>
    </xf>
    <xf numFmtId="0" fontId="12" fillId="0" borderId="0" xfId="1" applyFont="1" applyFill="1" applyBorder="1" applyAlignment="1" applyProtection="1">
      <alignment horizontal="justify" vertical="top" wrapText="1"/>
      <protection locked="0"/>
    </xf>
    <xf numFmtId="0" fontId="12" fillId="0" borderId="0" xfId="13" applyFont="1" applyAlignment="1" applyProtection="1">
      <alignment horizontal="center" vertical="center" wrapText="1"/>
      <protection locked="0"/>
    </xf>
    <xf numFmtId="49" fontId="12" fillId="0" borderId="0" xfId="1" applyNumberFormat="1" applyFont="1" applyFill="1" applyBorder="1" applyAlignment="1" applyProtection="1">
      <alignment horizontal="justify" vertical="top" wrapText="1"/>
      <protection locked="0"/>
    </xf>
    <xf numFmtId="0" fontId="11" fillId="0" borderId="0" xfId="0" applyFont="1" applyProtection="1">
      <protection locked="0"/>
    </xf>
    <xf numFmtId="0" fontId="11" fillId="0" borderId="0" xfId="1" applyFont="1" applyFill="1" applyBorder="1" applyAlignment="1" applyProtection="1">
      <alignment horizontal="justify" vertical="top" wrapText="1"/>
      <protection locked="0"/>
    </xf>
    <xf numFmtId="2" fontId="11" fillId="0" borderId="0" xfId="5" applyNumberFormat="1" applyFont="1" applyFill="1" applyBorder="1" applyAlignment="1" applyProtection="1">
      <alignment horizontal="center" vertical="center"/>
      <protection locked="0"/>
    </xf>
    <xf numFmtId="170" fontId="11" fillId="0" borderId="0" xfId="1" applyNumberFormat="1" applyFont="1" applyFill="1" applyBorder="1" applyAlignment="1" applyProtection="1">
      <alignment horizontal="center" vertical="center" wrapText="1"/>
      <protection locked="0"/>
    </xf>
    <xf numFmtId="0" fontId="19" fillId="0" borderId="0" xfId="15" applyFont="1" applyAlignment="1" applyProtection="1">
      <alignment horizontal="center" vertical="center" shrinkToFit="1"/>
      <protection locked="0"/>
    </xf>
    <xf numFmtId="0" fontId="11" fillId="0" borderId="0" xfId="0" applyFont="1" applyFill="1" applyProtection="1">
      <protection locked="0"/>
    </xf>
    <xf numFmtId="0" fontId="12" fillId="0" borderId="0" xfId="13" applyFont="1" applyFill="1" applyAlignment="1" applyProtection="1">
      <alignment horizontal="justify" vertical="top" wrapText="1"/>
      <protection locked="0"/>
    </xf>
    <xf numFmtId="0" fontId="12" fillId="0" borderId="0" xfId="13" applyFont="1" applyFill="1" applyAlignment="1" applyProtection="1">
      <alignment horizontal="center" vertical="center" wrapText="1"/>
      <protection locked="0"/>
    </xf>
    <xf numFmtId="169" fontId="12" fillId="0" borderId="0" xfId="13" applyNumberFormat="1" applyFont="1" applyFill="1" applyAlignment="1" applyProtection="1">
      <alignment horizontal="center" vertical="center" wrapText="1"/>
      <protection locked="0"/>
    </xf>
    <xf numFmtId="0" fontId="12" fillId="0" borderId="0" xfId="5" applyNumberFormat="1" applyFont="1" applyFill="1" applyBorder="1" applyAlignment="1" applyProtection="1">
      <alignment horizontal="justify" vertical="top" wrapText="1"/>
      <protection locked="0"/>
    </xf>
    <xf numFmtId="0" fontId="12" fillId="0" borderId="0" xfId="13" applyFont="1" applyAlignment="1" applyProtection="1">
      <alignment horizontal="justify" vertical="top" wrapText="1"/>
      <protection locked="0"/>
    </xf>
    <xf numFmtId="1" fontId="12" fillId="0" borderId="0" xfId="13" applyNumberFormat="1" applyFont="1" applyAlignment="1" applyProtection="1">
      <alignment horizontal="center" vertical="center" wrapText="1"/>
      <protection locked="0"/>
    </xf>
    <xf numFmtId="0" fontId="12" fillId="5" borderId="0" xfId="0" applyFont="1" applyFill="1" applyAlignment="1" applyProtection="1">
      <alignment horizontal="right" vertical="center"/>
      <protection locked="0"/>
    </xf>
    <xf numFmtId="0" fontId="11" fillId="5" borderId="0" xfId="0" applyFont="1" applyFill="1" applyAlignment="1" applyProtection="1">
      <alignment horizontal="left" vertical="center"/>
      <protection locked="0"/>
    </xf>
    <xf numFmtId="0" fontId="11" fillId="6" borderId="0" xfId="0" applyNumberFormat="1" applyFont="1" applyFill="1" applyAlignment="1" applyProtection="1">
      <alignment horizontal="center" vertical="center" wrapText="1"/>
      <protection locked="0"/>
    </xf>
    <xf numFmtId="4" fontId="11" fillId="6" borderId="0" xfId="0" applyNumberFormat="1" applyFont="1" applyFill="1" applyAlignment="1" applyProtection="1">
      <alignment horizontal="center" vertical="center" wrapText="1"/>
      <protection locked="0"/>
    </xf>
    <xf numFmtId="0" fontId="11" fillId="0" borderId="0" xfId="0" applyNumberFormat="1" applyFont="1" applyFill="1" applyAlignment="1" applyProtection="1">
      <alignment horizontal="center" vertical="center" wrapText="1"/>
      <protection locked="0"/>
    </xf>
    <xf numFmtId="4" fontId="11" fillId="0" borderId="0" xfId="0" applyNumberFormat="1" applyFont="1" applyFill="1" applyAlignment="1" applyProtection="1">
      <alignment horizontal="center" vertical="center" wrapText="1"/>
      <protection locked="0"/>
    </xf>
    <xf numFmtId="49" fontId="11" fillId="0" borderId="0" xfId="0" applyNumberFormat="1" applyFont="1" applyAlignment="1" applyProtection="1">
      <alignment horizontal="center" vertical="top"/>
      <protection locked="0"/>
    </xf>
    <xf numFmtId="1" fontId="12" fillId="0" borderId="0" xfId="0" applyNumberFormat="1" applyFont="1" applyAlignment="1" applyProtection="1">
      <alignment horizontal="center" vertical="top"/>
      <protection locked="0"/>
    </xf>
    <xf numFmtId="49" fontId="12" fillId="0" borderId="0" xfId="0" applyNumberFormat="1" applyFont="1" applyAlignment="1" applyProtection="1">
      <alignment horizontal="right" vertical="top"/>
      <protection locked="0"/>
    </xf>
    <xf numFmtId="0" fontId="12" fillId="0" borderId="0" xfId="0" applyFont="1" applyAlignment="1" applyProtection="1">
      <alignment horizontal="justify" vertical="top"/>
      <protection locked="0"/>
    </xf>
    <xf numFmtId="0" fontId="12" fillId="0" borderId="0" xfId="0" applyFont="1" applyFill="1" applyAlignment="1" applyProtection="1">
      <alignment horizontal="center" vertical="center"/>
      <protection locked="0"/>
    </xf>
    <xf numFmtId="0" fontId="12" fillId="0" borderId="0" xfId="0" applyNumberFormat="1" applyFont="1" applyFill="1" applyBorder="1" applyAlignment="1" applyProtection="1">
      <alignment horizontal="justify" vertical="top" wrapText="1"/>
      <protection locked="0"/>
    </xf>
    <xf numFmtId="3" fontId="12" fillId="0" borderId="0" xfId="0" applyNumberFormat="1" applyFont="1" applyAlignment="1" applyProtection="1">
      <alignment horizontal="center" vertical="center" wrapText="1"/>
      <protection locked="0"/>
    </xf>
    <xf numFmtId="49" fontId="12" fillId="0" borderId="0" xfId="0" applyNumberFormat="1" applyFont="1" applyAlignment="1" applyProtection="1">
      <alignment horizontal="center" vertical="top"/>
      <protection locked="0"/>
    </xf>
    <xf numFmtId="0" fontId="12" fillId="0" borderId="0" xfId="0" applyNumberFormat="1" applyFont="1" applyFill="1" applyBorder="1" applyAlignment="1" applyProtection="1">
      <alignment horizontal="justify" vertical="top"/>
      <protection locked="0"/>
    </xf>
    <xf numFmtId="0" fontId="12" fillId="0" borderId="0" xfId="0" applyFont="1" applyAlignment="1" applyProtection="1">
      <alignment wrapText="1"/>
      <protection locked="0"/>
    </xf>
    <xf numFmtId="0" fontId="12" fillId="0" borderId="0" xfId="0" applyFont="1" applyAlignment="1" applyProtection="1">
      <alignment horizontal="center" vertical="center" wrapText="1"/>
      <protection locked="0"/>
    </xf>
    <xf numFmtId="0" fontId="12" fillId="0" borderId="0" xfId="18" applyNumberFormat="1" applyFont="1" applyAlignment="1" applyProtection="1">
      <alignment horizontal="center" vertical="top"/>
      <protection locked="0"/>
    </xf>
    <xf numFmtId="0" fontId="12" fillId="0" borderId="3" xfId="0" applyNumberFormat="1" applyFont="1" applyBorder="1" applyAlignment="1" applyProtection="1">
      <alignment horizontal="justify" vertical="top"/>
      <protection locked="0"/>
    </xf>
    <xf numFmtId="0" fontId="12" fillId="0" borderId="3" xfId="0" applyFont="1" applyBorder="1" applyAlignment="1" applyProtection="1">
      <alignment horizontal="center" vertical="center"/>
      <protection locked="0"/>
    </xf>
    <xf numFmtId="0" fontId="12" fillId="0" borderId="0" xfId="0" applyNumberFormat="1" applyFont="1" applyBorder="1" applyAlignment="1" applyProtection="1">
      <alignment horizontal="justify" vertical="top" wrapText="1"/>
      <protection locked="0"/>
    </xf>
    <xf numFmtId="0" fontId="12" fillId="0" borderId="0" xfId="0" applyFont="1" applyBorder="1" applyAlignment="1" applyProtection="1">
      <alignment horizontal="center" vertical="center"/>
      <protection locked="0"/>
    </xf>
    <xf numFmtId="3" fontId="12" fillId="0" borderId="0" xfId="0" applyNumberFormat="1" applyFont="1" applyFill="1" applyAlignment="1" applyProtection="1">
      <alignment horizontal="center" vertical="center"/>
      <protection locked="0"/>
    </xf>
    <xf numFmtId="0" fontId="12" fillId="0" borderId="0" xfId="19" applyNumberFormat="1" applyFont="1" applyFill="1" applyAlignment="1" applyProtection="1">
      <alignment horizontal="justify" vertical="top" wrapText="1"/>
      <protection locked="0"/>
    </xf>
    <xf numFmtId="49" fontId="11" fillId="5" borderId="3" xfId="0" applyNumberFormat="1" applyFont="1" applyFill="1" applyBorder="1" applyAlignment="1" applyProtection="1">
      <alignment horizontal="center" vertical="top"/>
      <protection locked="0"/>
    </xf>
    <xf numFmtId="49" fontId="11" fillId="4" borderId="0" xfId="0" applyNumberFormat="1" applyFont="1" applyFill="1" applyBorder="1" applyAlignment="1" applyProtection="1">
      <alignment horizontal="center" vertical="top"/>
      <protection locked="0"/>
    </xf>
    <xf numFmtId="4" fontId="12" fillId="4" borderId="0" xfId="0" applyNumberFormat="1" applyFont="1" applyFill="1" applyBorder="1" applyAlignment="1" applyProtection="1">
      <alignment horizontal="center" vertical="center" wrapText="1"/>
      <protection locked="0"/>
    </xf>
    <xf numFmtId="49" fontId="11" fillId="5" borderId="0" xfId="0" applyNumberFormat="1" applyFont="1" applyFill="1" applyAlignment="1" applyProtection="1">
      <alignment horizontal="center" vertical="top"/>
      <protection locked="0"/>
    </xf>
    <xf numFmtId="0" fontId="11" fillId="5" borderId="0" xfId="0" applyFont="1" applyFill="1" applyAlignment="1" applyProtection="1">
      <alignment horizontal="justify" vertical="top"/>
      <protection locked="0"/>
    </xf>
    <xf numFmtId="0" fontId="12" fillId="5" borderId="0" xfId="0" applyFont="1" applyFill="1" applyAlignment="1" applyProtection="1">
      <alignment horizontal="center" vertical="center" wrapText="1"/>
      <protection locked="0"/>
    </xf>
    <xf numFmtId="3" fontId="12" fillId="5" borderId="0" xfId="0" applyNumberFormat="1" applyFont="1" applyFill="1" applyAlignment="1" applyProtection="1">
      <alignment horizontal="center" vertical="center" wrapText="1"/>
      <protection locked="0"/>
    </xf>
    <xf numFmtId="0" fontId="12" fillId="5" borderId="0" xfId="0" applyNumberFormat="1" applyFont="1" applyFill="1" applyAlignment="1" applyProtection="1">
      <alignment horizontal="center" vertical="center" wrapText="1"/>
      <protection locked="0"/>
    </xf>
    <xf numFmtId="4" fontId="12" fillId="5" borderId="0" xfId="17" applyNumberFormat="1" applyFont="1" applyFill="1" applyAlignment="1" applyProtection="1">
      <alignment horizontal="center" vertical="center" wrapText="1"/>
      <protection locked="0"/>
    </xf>
    <xf numFmtId="0" fontId="12" fillId="0" borderId="0" xfId="0" applyNumberFormat="1" applyFont="1" applyFill="1" applyAlignment="1" applyProtection="1">
      <alignment horizontal="center" vertical="center" wrapText="1"/>
      <protection locked="0"/>
    </xf>
    <xf numFmtId="4" fontId="12" fillId="0" borderId="0" xfId="17" applyNumberFormat="1" applyFont="1" applyFill="1" applyAlignment="1" applyProtection="1">
      <alignment horizontal="center" vertical="center" wrapText="1"/>
      <protection locked="0"/>
    </xf>
    <xf numFmtId="0" fontId="12" fillId="0" borderId="0" xfId="8" applyFont="1" applyAlignment="1" applyProtection="1">
      <alignment horizontal="left" vertical="top" wrapText="1"/>
      <protection locked="0"/>
    </xf>
    <xf numFmtId="1" fontId="12" fillId="0" borderId="0" xfId="0" applyNumberFormat="1" applyFont="1" applyFill="1" applyBorder="1" applyAlignment="1" applyProtection="1">
      <alignment horizontal="center" vertical="top" wrapText="1"/>
      <protection locked="0"/>
    </xf>
    <xf numFmtId="0" fontId="12" fillId="0" borderId="0" xfId="20" applyNumberFormat="1" applyFont="1" applyAlignment="1" applyProtection="1">
      <alignment horizontal="center" vertical="center" wrapText="1"/>
      <protection locked="0"/>
    </xf>
    <xf numFmtId="0" fontId="11" fillId="6" borderId="0" xfId="0" applyNumberFormat="1" applyFont="1" applyFill="1" applyAlignment="1" applyProtection="1">
      <alignment horizontal="center" vertical="top" wrapText="1"/>
      <protection locked="0"/>
    </xf>
    <xf numFmtId="4" fontId="11" fillId="6" borderId="0" xfId="0" applyNumberFormat="1" applyFont="1" applyFill="1" applyAlignment="1" applyProtection="1">
      <alignment horizontal="justify" vertical="top"/>
      <protection locked="0"/>
    </xf>
    <xf numFmtId="0" fontId="11" fillId="0" borderId="0" xfId="0" applyNumberFormat="1" applyFont="1" applyFill="1" applyAlignment="1" applyProtection="1">
      <alignment horizontal="center" vertical="top" wrapText="1"/>
      <protection locked="0"/>
    </xf>
    <xf numFmtId="4" fontId="11" fillId="0" borderId="0" xfId="0" applyNumberFormat="1" applyFont="1" applyFill="1" applyAlignment="1" applyProtection="1">
      <alignment horizontal="justify" vertical="top"/>
      <protection locked="0"/>
    </xf>
    <xf numFmtId="49" fontId="11" fillId="6" borderId="4" xfId="0" applyNumberFormat="1" applyFont="1" applyFill="1" applyBorder="1" applyAlignment="1" applyProtection="1">
      <alignment horizontal="center" vertical="top"/>
      <protection locked="0"/>
    </xf>
    <xf numFmtId="4" fontId="11" fillId="6" borderId="4" xfId="0" applyNumberFormat="1" applyFont="1" applyFill="1" applyBorder="1" applyAlignment="1" applyProtection="1">
      <alignment horizontal="justify" vertical="top"/>
      <protection locked="0"/>
    </xf>
    <xf numFmtId="4" fontId="11" fillId="6" borderId="4" xfId="0" applyNumberFormat="1" applyFont="1" applyFill="1" applyBorder="1" applyAlignment="1" applyProtection="1">
      <alignment horizontal="center" vertical="center" wrapText="1"/>
      <protection locked="0"/>
    </xf>
    <xf numFmtId="49" fontId="11" fillId="0" borderId="0" xfId="0" applyNumberFormat="1" applyFont="1" applyBorder="1" applyAlignment="1" applyProtection="1">
      <alignment horizontal="center" vertical="top"/>
      <protection locked="0"/>
    </xf>
    <xf numFmtId="4" fontId="11" fillId="0" borderId="0" xfId="0" applyNumberFormat="1" applyFont="1" applyFill="1" applyBorder="1" applyAlignment="1" applyProtection="1">
      <alignment horizontal="justify" vertical="top"/>
      <protection locked="0"/>
    </xf>
    <xf numFmtId="4" fontId="11" fillId="0" borderId="0" xfId="0" applyNumberFormat="1" applyFont="1" applyFill="1" applyBorder="1" applyAlignment="1" applyProtection="1">
      <alignment horizontal="center" vertical="center" wrapText="1"/>
      <protection locked="0"/>
    </xf>
    <xf numFmtId="0" fontId="11" fillId="5" borderId="0" xfId="0" applyNumberFormat="1" applyFont="1" applyFill="1" applyAlignment="1" applyProtection="1">
      <alignment horizontal="center" vertical="center" wrapText="1"/>
      <protection locked="0"/>
    </xf>
    <xf numFmtId="4" fontId="11" fillId="5" borderId="0" xfId="0" applyNumberFormat="1" applyFont="1" applyFill="1" applyAlignment="1" applyProtection="1">
      <alignment horizontal="center" vertical="center" wrapText="1"/>
      <protection locked="0"/>
    </xf>
    <xf numFmtId="0" fontId="12" fillId="0" borderId="0" xfId="0" applyNumberFormat="1" applyFont="1" applyBorder="1" applyAlignment="1" applyProtection="1">
      <alignment horizontal="justify" vertical="top"/>
      <protection locked="0"/>
    </xf>
    <xf numFmtId="49" fontId="11" fillId="0" borderId="0" xfId="0" applyNumberFormat="1" applyFont="1" applyFill="1" applyAlignment="1" applyProtection="1">
      <alignment horizontal="center" vertical="top"/>
      <protection locked="0"/>
    </xf>
    <xf numFmtId="0" fontId="11" fillId="0" borderId="0" xfId="0" applyFont="1" applyAlignment="1" applyProtection="1">
      <alignment vertical="center" wrapText="1"/>
      <protection locked="0"/>
    </xf>
    <xf numFmtId="0" fontId="11" fillId="0" borderId="0" xfId="0" applyFont="1" applyAlignment="1" applyProtection="1">
      <alignment horizontal="center" vertical="center" wrapText="1"/>
      <protection locked="0"/>
    </xf>
    <xf numFmtId="4" fontId="11" fillId="3" borderId="2" xfId="3" applyNumberFormat="1" applyFont="1" applyFill="1" applyBorder="1" applyAlignment="1" applyProtection="1">
      <alignment horizontal="right" vertical="center" wrapText="1"/>
      <protection locked="0"/>
    </xf>
    <xf numFmtId="4" fontId="12" fillId="0" borderId="0" xfId="0" applyNumberFormat="1" applyFont="1" applyAlignment="1" applyProtection="1">
      <alignment horizontal="right" vertical="center"/>
      <protection locked="0"/>
    </xf>
    <xf numFmtId="168" fontId="11" fillId="5" borderId="0" xfId="5" applyNumberFormat="1" applyFont="1" applyFill="1" applyBorder="1" applyAlignment="1" applyProtection="1">
      <alignment horizontal="center" vertical="center" shrinkToFit="1"/>
      <protection locked="0"/>
    </xf>
    <xf numFmtId="4" fontId="11" fillId="5" borderId="0" xfId="2" applyNumberFormat="1" applyFont="1" applyFill="1" applyBorder="1" applyAlignment="1" applyProtection="1">
      <alignment horizontal="right" vertical="center" shrinkToFit="1"/>
      <protection locked="0"/>
    </xf>
    <xf numFmtId="4" fontId="11" fillId="5" borderId="0" xfId="0" applyNumberFormat="1" applyFont="1" applyFill="1" applyAlignment="1" applyProtection="1">
      <alignment horizontal="right" vertical="center"/>
      <protection locked="0"/>
    </xf>
    <xf numFmtId="168" fontId="12" fillId="0" borderId="0" xfId="5" applyNumberFormat="1" applyFont="1" applyFill="1" applyBorder="1" applyAlignment="1" applyProtection="1">
      <alignment horizontal="center" vertical="center"/>
      <protection locked="0"/>
    </xf>
    <xf numFmtId="4" fontId="12" fillId="0" borderId="0" xfId="2" applyNumberFormat="1" applyFont="1" applyFill="1" applyBorder="1" applyAlignment="1" applyProtection="1">
      <alignment horizontal="right" vertical="center" shrinkToFit="1"/>
      <protection locked="0"/>
    </xf>
    <xf numFmtId="2" fontId="12" fillId="0" borderId="0" xfId="1" applyNumberFormat="1" applyFont="1" applyFill="1" applyAlignment="1" applyProtection="1">
      <alignment horizontal="center" vertical="center" wrapText="1"/>
      <protection locked="0"/>
    </xf>
    <xf numFmtId="2" fontId="12" fillId="0" borderId="0" xfId="13" applyNumberFormat="1" applyFont="1" applyFill="1" applyAlignment="1" applyProtection="1">
      <alignment horizontal="center" vertical="center" wrapText="1"/>
      <protection locked="0"/>
    </xf>
    <xf numFmtId="168" fontId="11" fillId="0" borderId="0" xfId="5" applyNumberFormat="1" applyFont="1" applyFill="1" applyBorder="1" applyAlignment="1" applyProtection="1">
      <alignment horizontal="center" vertical="center"/>
      <protection locked="0"/>
    </xf>
    <xf numFmtId="4" fontId="11" fillId="0" borderId="0" xfId="2" applyNumberFormat="1" applyFont="1" applyFill="1" applyBorder="1" applyAlignment="1" applyProtection="1">
      <alignment horizontal="right" vertical="center" shrinkToFit="1"/>
      <protection locked="0"/>
    </xf>
    <xf numFmtId="2" fontId="12" fillId="0" borderId="0" xfId="13" applyNumberFormat="1" applyFont="1" applyFill="1" applyAlignment="1" applyProtection="1">
      <alignment horizontal="center" vertical="center"/>
      <protection locked="0"/>
    </xf>
    <xf numFmtId="4" fontId="12" fillId="0" borderId="0" xfId="0" applyNumberFormat="1" applyFont="1" applyAlignment="1" applyProtection="1">
      <alignment horizontal="center" vertical="center" wrapText="1"/>
      <protection locked="0"/>
    </xf>
    <xf numFmtId="2" fontId="12" fillId="0" borderId="0" xfId="0" applyNumberFormat="1" applyFont="1" applyFill="1" applyAlignment="1" applyProtection="1">
      <alignment horizontal="center" vertical="center"/>
      <protection locked="0"/>
    </xf>
    <xf numFmtId="4" fontId="11" fillId="5" borderId="3" xfId="0" applyNumberFormat="1" applyFont="1" applyFill="1" applyBorder="1" applyAlignment="1" applyProtection="1">
      <alignment horizontal="right" vertical="center" wrapText="1"/>
      <protection locked="0"/>
    </xf>
    <xf numFmtId="4" fontId="11" fillId="4" borderId="0" xfId="0" applyNumberFormat="1" applyFont="1" applyFill="1" applyBorder="1" applyAlignment="1" applyProtection="1">
      <alignment horizontal="right" vertical="center" wrapText="1"/>
      <protection locked="0"/>
    </xf>
    <xf numFmtId="4" fontId="12" fillId="0" borderId="0" xfId="0" applyNumberFormat="1" applyFont="1" applyAlignment="1" applyProtection="1">
      <alignment horizontal="right" vertical="center" wrapText="1"/>
      <protection locked="0"/>
    </xf>
    <xf numFmtId="4" fontId="12" fillId="0" borderId="0" xfId="20" applyNumberFormat="1" applyFont="1" applyAlignment="1" applyProtection="1">
      <alignment horizontal="right" vertical="center" wrapText="1"/>
      <protection locked="0"/>
    </xf>
    <xf numFmtId="4" fontId="12" fillId="6" borderId="0" xfId="0" applyNumberFormat="1" applyFont="1" applyFill="1" applyAlignment="1" applyProtection="1">
      <alignment horizontal="center" vertical="center"/>
      <protection locked="0"/>
    </xf>
    <xf numFmtId="4" fontId="12" fillId="6" borderId="0" xfId="0" applyNumberFormat="1" applyFont="1" applyFill="1" applyAlignment="1" applyProtection="1">
      <alignment horizontal="right" vertical="center"/>
      <protection locked="0"/>
    </xf>
    <xf numFmtId="4" fontId="11" fillId="0" borderId="0" xfId="0" applyNumberFormat="1" applyFont="1" applyAlignment="1" applyProtection="1">
      <alignment horizontal="right" vertical="center"/>
      <protection locked="0"/>
    </xf>
    <xf numFmtId="4" fontId="12" fillId="5" borderId="0" xfId="0" applyNumberFormat="1" applyFont="1" applyFill="1" applyAlignment="1" applyProtection="1">
      <alignment horizontal="right" vertical="center" wrapText="1"/>
      <protection locked="0"/>
    </xf>
    <xf numFmtId="168" fontId="11" fillId="3" borderId="2" xfId="3" applyNumberFormat="1" applyFont="1" applyFill="1" applyBorder="1" applyAlignment="1" applyProtection="1">
      <alignment horizontal="center" vertical="center" wrapText="1"/>
    </xf>
    <xf numFmtId="2" fontId="11" fillId="5" borderId="0" xfId="5" applyNumberFormat="1" applyFont="1" applyFill="1" applyBorder="1" applyAlignment="1" applyProtection="1">
      <alignment horizontal="center" vertical="center"/>
    </xf>
    <xf numFmtId="168" fontId="11" fillId="5" borderId="0" xfId="2" applyNumberFormat="1" applyFont="1" applyFill="1" applyBorder="1" applyAlignment="1" applyProtection="1">
      <alignment horizontal="center" vertical="center" shrinkToFit="1"/>
    </xf>
    <xf numFmtId="0" fontId="11" fillId="5" borderId="0" xfId="0" applyFont="1" applyFill="1" applyAlignment="1" applyProtection="1">
      <alignment vertical="center"/>
    </xf>
    <xf numFmtId="0" fontId="11" fillId="5" borderId="0" xfId="0" applyFont="1" applyFill="1" applyAlignment="1" applyProtection="1">
      <alignment horizontal="center" vertical="center"/>
    </xf>
    <xf numFmtId="0" fontId="14" fillId="0" borderId="0" xfId="0" applyFont="1" applyAlignment="1" applyProtection="1">
      <alignment horizontal="center" vertical="center"/>
    </xf>
    <xf numFmtId="169" fontId="12" fillId="0" borderId="0" xfId="1" applyNumberFormat="1" applyFont="1" applyFill="1" applyAlignment="1" applyProtection="1">
      <alignment horizontal="center" vertical="top" wrapText="1"/>
    </xf>
    <xf numFmtId="0" fontId="20" fillId="0" borderId="0" xfId="0" applyFont="1" applyProtection="1"/>
    <xf numFmtId="170" fontId="12" fillId="0" borderId="0" xfId="2" applyNumberFormat="1" applyFont="1" applyFill="1" applyBorder="1" applyAlignment="1" applyProtection="1">
      <alignment horizontal="center" vertical="center" shrinkToFit="1"/>
    </xf>
    <xf numFmtId="0" fontId="16" fillId="0" borderId="0" xfId="0" applyFont="1" applyFill="1" applyProtection="1"/>
    <xf numFmtId="170" fontId="16" fillId="0" borderId="0" xfId="1" applyNumberFormat="1" applyFont="1" applyFill="1" applyBorder="1" applyAlignment="1" applyProtection="1">
      <alignment horizontal="justify" vertical="top" wrapText="1"/>
    </xf>
    <xf numFmtId="0" fontId="19" fillId="0" borderId="0" xfId="15" applyFont="1" applyFill="1" applyAlignment="1" applyProtection="1">
      <alignment horizontal="center" vertical="center" shrinkToFit="1"/>
    </xf>
    <xf numFmtId="169" fontId="12" fillId="0" borderId="0" xfId="13" applyNumberFormat="1" applyFont="1" applyFill="1" applyAlignment="1" applyProtection="1">
      <alignment horizontal="center" vertical="top" wrapText="1"/>
    </xf>
    <xf numFmtId="49" fontId="12" fillId="0" borderId="0" xfId="0" applyNumberFormat="1" applyFont="1" applyAlignment="1" applyProtection="1">
      <alignment horizontal="right" vertical="justify" wrapText="1"/>
    </xf>
    <xf numFmtId="49" fontId="13" fillId="0" borderId="0" xfId="0" applyNumberFormat="1" applyFont="1" applyAlignment="1" applyProtection="1">
      <alignment horizontal="justify" vertical="justify" wrapText="1"/>
    </xf>
    <xf numFmtId="0" fontId="13" fillId="0" borderId="0" xfId="0" applyFont="1" applyBorder="1" applyAlignment="1" applyProtection="1">
      <alignment horizontal="center"/>
    </xf>
    <xf numFmtId="0" fontId="13" fillId="0" borderId="0" xfId="18" applyNumberFormat="1" applyFont="1" applyAlignment="1" applyProtection="1">
      <alignment horizontal="center" vertical="top"/>
    </xf>
    <xf numFmtId="0" fontId="22" fillId="0" borderId="0" xfId="0" applyNumberFormat="1" applyFont="1" applyBorder="1" applyAlignment="1" applyProtection="1">
      <alignment horizontal="justify" vertical="top" wrapText="1"/>
    </xf>
    <xf numFmtId="0" fontId="22" fillId="0" borderId="0" xfId="0" applyFont="1" applyBorder="1" applyAlignment="1" applyProtection="1">
      <alignment horizontal="center"/>
    </xf>
    <xf numFmtId="0" fontId="12" fillId="0" borderId="0" xfId="20" applyNumberFormat="1" applyFont="1" applyAlignment="1" applyProtection="1">
      <alignment horizontal="center" vertical="top" wrapText="1"/>
    </xf>
    <xf numFmtId="4" fontId="12" fillId="0" borderId="0" xfId="0" applyNumberFormat="1" applyFont="1" applyFill="1" applyAlignment="1" applyProtection="1">
      <alignment horizontal="center" vertical="top" wrapText="1"/>
    </xf>
    <xf numFmtId="4" fontId="12" fillId="6" borderId="4" xfId="0" applyNumberFormat="1" applyFont="1" applyFill="1" applyBorder="1" applyAlignment="1" applyProtection="1">
      <alignment horizontal="center" vertical="top" wrapText="1"/>
    </xf>
    <xf numFmtId="4" fontId="12" fillId="0" borderId="0" xfId="0" applyNumberFormat="1" applyFont="1" applyFill="1" applyBorder="1" applyAlignment="1" applyProtection="1">
      <alignment horizontal="center" vertical="top" wrapText="1"/>
    </xf>
    <xf numFmtId="49" fontId="13" fillId="0" borderId="0" xfId="0" applyNumberFormat="1" applyFont="1" applyAlignment="1" applyProtection="1">
      <alignment horizontal="right" vertical="justify" wrapText="1"/>
    </xf>
    <xf numFmtId="0" fontId="11" fillId="5" borderId="0" xfId="0" applyFont="1" applyFill="1" applyAlignment="1" applyProtection="1">
      <alignment horizontal="justify" vertical="top"/>
    </xf>
    <xf numFmtId="49" fontId="11" fillId="5" borderId="0" xfId="0" applyNumberFormat="1" applyFont="1" applyFill="1" applyAlignment="1" applyProtection="1">
      <alignment horizontal="justify" vertical="top"/>
    </xf>
    <xf numFmtId="4" fontId="12" fillId="6" borderId="0" xfId="0" applyNumberFormat="1" applyFont="1" applyFill="1" applyAlignment="1" applyProtection="1">
      <alignment horizontal="center" vertical="top" wrapText="1"/>
    </xf>
    <xf numFmtId="4" fontId="11" fillId="3" borderId="2" xfId="3" applyNumberFormat="1" applyFont="1" applyFill="1" applyBorder="1" applyAlignment="1" applyProtection="1">
      <alignment horizontal="center" vertical="center" wrapText="1"/>
      <protection locked="0"/>
    </xf>
    <xf numFmtId="0" fontId="14" fillId="0" borderId="0" xfId="0" applyFont="1" applyProtection="1">
      <protection locked="0"/>
    </xf>
    <xf numFmtId="168" fontId="13" fillId="0" borderId="0" xfId="2" applyNumberFormat="1" applyFont="1" applyFill="1" applyBorder="1" applyAlignment="1" applyProtection="1">
      <alignment horizontal="right" shrinkToFit="1"/>
      <protection locked="0"/>
    </xf>
    <xf numFmtId="4" fontId="12" fillId="0" borderId="0" xfId="2" applyNumberFormat="1" applyFont="1" applyFill="1" applyBorder="1" applyAlignment="1" applyProtection="1">
      <alignment horizontal="right" shrinkToFit="1"/>
      <protection locked="0"/>
    </xf>
    <xf numFmtId="168" fontId="12" fillId="0" borderId="0" xfId="2" applyNumberFormat="1" applyFont="1" applyFill="1" applyBorder="1" applyAlignment="1" applyProtection="1">
      <alignment horizontal="right" shrinkToFit="1"/>
      <protection locked="0"/>
    </xf>
    <xf numFmtId="4" fontId="16" fillId="0" borderId="0" xfId="2" applyNumberFormat="1" applyFont="1" applyFill="1" applyBorder="1" applyAlignment="1" applyProtection="1">
      <alignment horizontal="right" shrinkToFit="1"/>
      <protection locked="0"/>
    </xf>
    <xf numFmtId="4" fontId="12" fillId="6" borderId="0" xfId="0" applyNumberFormat="1" applyFont="1" applyFill="1" applyAlignment="1" applyProtection="1">
      <alignment horizontal="right" wrapText="1"/>
      <protection locked="0"/>
    </xf>
    <xf numFmtId="4" fontId="12" fillId="0" borderId="0" xfId="0" applyNumberFormat="1" applyFont="1" applyFill="1" applyAlignment="1" applyProtection="1">
      <alignment horizontal="right" wrapText="1"/>
      <protection locked="0"/>
    </xf>
    <xf numFmtId="4" fontId="12" fillId="0" borderId="0" xfId="0" applyNumberFormat="1" applyFont="1" applyAlignment="1" applyProtection="1">
      <alignment horizontal="right" wrapText="1"/>
      <protection locked="0"/>
    </xf>
    <xf numFmtId="2" fontId="12" fillId="0" borderId="0" xfId="0" applyNumberFormat="1" applyFont="1" applyFill="1" applyProtection="1">
      <protection locked="0"/>
    </xf>
    <xf numFmtId="4" fontId="13" fillId="0" borderId="0" xfId="0" applyNumberFormat="1" applyFont="1" applyAlignment="1" applyProtection="1">
      <alignment horizontal="right" wrapText="1"/>
      <protection locked="0"/>
    </xf>
    <xf numFmtId="4" fontId="12" fillId="4" borderId="0" xfId="0" applyNumberFormat="1" applyFont="1" applyFill="1" applyBorder="1" applyAlignment="1" applyProtection="1">
      <alignment horizontal="right" wrapText="1"/>
      <protection locked="0"/>
    </xf>
    <xf numFmtId="4" fontId="11" fillId="4" borderId="0" xfId="0" applyNumberFormat="1" applyFont="1" applyFill="1" applyBorder="1" applyAlignment="1" applyProtection="1">
      <alignment horizontal="right" wrapText="1"/>
      <protection locked="0"/>
    </xf>
    <xf numFmtId="0" fontId="12" fillId="0" borderId="0" xfId="20" applyNumberFormat="1" applyFont="1" applyAlignment="1" applyProtection="1">
      <alignment horizontal="center" vertical="top" wrapText="1"/>
      <protection locked="0"/>
    </xf>
    <xf numFmtId="4" fontId="13" fillId="0" borderId="0" xfId="0" applyNumberFormat="1" applyFont="1" applyFill="1" applyAlignment="1" applyProtection="1">
      <alignment horizontal="right" wrapText="1"/>
      <protection locked="0"/>
    </xf>
    <xf numFmtId="0" fontId="13" fillId="0" borderId="0" xfId="0" applyFont="1" applyProtection="1">
      <protection locked="0"/>
    </xf>
    <xf numFmtId="4" fontId="12" fillId="5" borderId="0" xfId="0" applyNumberFormat="1" applyFont="1" applyFill="1" applyAlignment="1" applyProtection="1">
      <alignment horizontal="right" wrapText="1"/>
      <protection locked="0"/>
    </xf>
    <xf numFmtId="0" fontId="12" fillId="5" borderId="0" xfId="0" applyFont="1" applyFill="1" applyProtection="1">
      <protection locked="0"/>
    </xf>
    <xf numFmtId="4" fontId="13" fillId="0" borderId="0" xfId="0" applyNumberFormat="1" applyFont="1" applyProtection="1">
      <protection locked="0"/>
    </xf>
    <xf numFmtId="4" fontId="12" fillId="6" borderId="0" xfId="0" applyNumberFormat="1" applyFont="1" applyFill="1" applyAlignment="1" applyProtection="1">
      <alignment horizontal="right"/>
      <protection locked="0"/>
    </xf>
    <xf numFmtId="4" fontId="12" fillId="6" borderId="0" xfId="0" applyNumberFormat="1" applyFont="1" applyFill="1" applyProtection="1">
      <protection locked="0"/>
    </xf>
    <xf numFmtId="4" fontId="12" fillId="0" borderId="0" xfId="0" applyNumberFormat="1" applyFont="1" applyProtection="1">
      <protection locked="0"/>
    </xf>
    <xf numFmtId="4" fontId="11" fillId="0" borderId="0" xfId="0" applyNumberFormat="1" applyFont="1" applyProtection="1">
      <protection locked="0"/>
    </xf>
    <xf numFmtId="0" fontId="20" fillId="0" borderId="0" xfId="0" applyFont="1" applyAlignment="1" applyProtection="1">
      <alignment wrapText="1"/>
      <protection locked="0"/>
    </xf>
    <xf numFmtId="4" fontId="20" fillId="0" borderId="0" xfId="0" applyNumberFormat="1" applyFont="1" applyProtection="1">
      <protection locked="0"/>
    </xf>
    <xf numFmtId="4" fontId="14" fillId="0" borderId="0" xfId="0" applyNumberFormat="1" applyFont="1" applyProtection="1">
      <protection locked="0"/>
    </xf>
  </cellXfs>
  <cellStyles count="21">
    <cellStyle name=" 1" xfId="11"/>
    <cellStyle name="Comma 2" xfId="10"/>
    <cellStyle name="Comma_Ravča - Ploče 1" xfId="2"/>
    <cellStyle name="Comma_Tunel Glavica" xfId="3"/>
    <cellStyle name="Currency" xfId="17" builtinId="4"/>
    <cellStyle name="Euro" xfId="4"/>
    <cellStyle name="Normal" xfId="0" builtinId="0"/>
    <cellStyle name="Normal 2" xfId="1"/>
    <cellStyle name="Normal 2 2" xfId="14"/>
    <cellStyle name="Normal 3" xfId="13"/>
    <cellStyle name="Normal 4" xfId="16"/>
    <cellStyle name="Normal_ka_kod" xfId="15"/>
    <cellStyle name="Normal_Ravča - Ploče 1" xfId="5"/>
    <cellStyle name="Normal_Sheet1" xfId="20"/>
    <cellStyle name="Normal_Tunel Glavica" xfId="6"/>
    <cellStyle name="Normalno 4" xfId="19"/>
    <cellStyle name="Obično 2" xfId="18"/>
    <cellStyle name="Obično_TROsKOVNIK" xfId="7"/>
    <cellStyle name="Style 1" xfId="8"/>
    <cellStyle name="Style 1 2" xfId="12"/>
    <cellStyle name="Ukupno"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86"/>
  <sheetViews>
    <sheetView view="pageBreakPreview" zoomScale="90" zoomScaleNormal="100" zoomScaleSheetLayoutView="90" workbookViewId="0">
      <selection activeCell="C6" sqref="C6"/>
    </sheetView>
  </sheetViews>
  <sheetFormatPr defaultRowHeight="12.75" x14ac:dyDescent="0.2"/>
  <cols>
    <col min="1" max="1" width="9.140625" style="180"/>
    <col min="2" max="2" width="42.42578125" style="180" customWidth="1"/>
    <col min="3" max="3" width="9.7109375" style="180" customWidth="1"/>
    <col min="4" max="4" width="12.7109375" style="181" customWidth="1"/>
    <col min="5" max="5" width="12.7109375" style="259" customWidth="1"/>
    <col min="6" max="6" width="12.7109375" style="260" customWidth="1"/>
    <col min="7" max="16384" width="9.140625" style="3"/>
  </cols>
  <sheetData>
    <row r="1" spans="1:7" ht="26.25" thickBot="1" x14ac:dyDescent="0.25">
      <c r="A1" s="176" t="s">
        <v>0</v>
      </c>
      <c r="B1" s="177" t="s">
        <v>1</v>
      </c>
      <c r="C1" s="178" t="s">
        <v>2</v>
      </c>
      <c r="D1" s="179" t="s">
        <v>3</v>
      </c>
      <c r="E1" s="257" t="s">
        <v>4</v>
      </c>
      <c r="F1" s="258" t="s">
        <v>5</v>
      </c>
    </row>
    <row r="2" spans="1:7" ht="13.5" thickTop="1" x14ac:dyDescent="0.2">
      <c r="C2" s="181"/>
    </row>
    <row r="3" spans="1:7" ht="21" customHeight="1" x14ac:dyDescent="0.2">
      <c r="A3" s="182"/>
      <c r="B3" s="183" t="s">
        <v>170</v>
      </c>
      <c r="C3" s="184"/>
      <c r="D3" s="185"/>
      <c r="E3" s="261"/>
      <c r="F3" s="262"/>
    </row>
    <row r="5" spans="1:7" s="63" customFormat="1" ht="21" customHeight="1" x14ac:dyDescent="0.2">
      <c r="A5" s="182">
        <v>1</v>
      </c>
      <c r="B5" s="186" t="s">
        <v>343</v>
      </c>
      <c r="C5" s="186"/>
      <c r="D5" s="187"/>
      <c r="E5" s="263"/>
      <c r="F5" s="264"/>
    </row>
    <row r="6" spans="1:7" ht="63.75" x14ac:dyDescent="0.2">
      <c r="A6" s="188" t="s">
        <v>7</v>
      </c>
      <c r="B6" s="189" t="s">
        <v>18</v>
      </c>
      <c r="C6" s="190"/>
      <c r="D6" s="191"/>
      <c r="E6" s="265"/>
      <c r="F6" s="266"/>
    </row>
    <row r="7" spans="1:7" x14ac:dyDescent="0.2">
      <c r="A7" s="188"/>
      <c r="B7" s="192" t="s">
        <v>14</v>
      </c>
      <c r="C7" s="190" t="s">
        <v>15</v>
      </c>
      <c r="D7" s="181">
        <v>1</v>
      </c>
      <c r="E7" s="267"/>
      <c r="F7" s="268">
        <f>D7*E7</f>
        <v>0</v>
      </c>
    </row>
    <row r="8" spans="1:7" x14ac:dyDescent="0.2">
      <c r="A8" s="188"/>
      <c r="B8" s="192"/>
      <c r="C8" s="190"/>
      <c r="E8" s="267"/>
      <c r="F8" s="268"/>
    </row>
    <row r="9" spans="1:7" ht="51" x14ac:dyDescent="0.2">
      <c r="A9" s="188" t="s">
        <v>12</v>
      </c>
      <c r="B9" s="189" t="s">
        <v>22</v>
      </c>
      <c r="C9" s="193"/>
      <c r="D9" s="191"/>
      <c r="E9" s="265"/>
      <c r="F9" s="266"/>
    </row>
    <row r="10" spans="1:7" ht="25.5" x14ac:dyDescent="0.2">
      <c r="B10" s="189" t="s">
        <v>21</v>
      </c>
      <c r="C10" s="193"/>
      <c r="D10" s="191"/>
      <c r="E10" s="265"/>
      <c r="F10" s="266"/>
    </row>
    <row r="11" spans="1:7" ht="25.5" customHeight="1" x14ac:dyDescent="0.2">
      <c r="B11" s="189" t="s">
        <v>19</v>
      </c>
      <c r="C11" s="192"/>
      <c r="D11" s="190"/>
      <c r="F11" s="269"/>
      <c r="G11" s="1"/>
    </row>
    <row r="12" spans="1:7" ht="15" x14ac:dyDescent="0.2">
      <c r="B12" s="189" t="s">
        <v>306</v>
      </c>
      <c r="C12" s="190" t="s">
        <v>307</v>
      </c>
      <c r="D12" s="194">
        <f>30+15+18+8</f>
        <v>71</v>
      </c>
      <c r="E12" s="267"/>
      <c r="F12" s="268">
        <f>D12*E12</f>
        <v>0</v>
      </c>
    </row>
    <row r="13" spans="1:7" x14ac:dyDescent="0.2">
      <c r="B13" s="189"/>
      <c r="C13" s="190"/>
      <c r="D13" s="194"/>
      <c r="E13" s="267"/>
      <c r="F13" s="268"/>
    </row>
    <row r="14" spans="1:7" ht="387.75" customHeight="1" x14ac:dyDescent="0.2">
      <c r="A14" s="188" t="s">
        <v>6</v>
      </c>
      <c r="B14" s="189" t="s">
        <v>334</v>
      </c>
      <c r="C14" s="193"/>
      <c r="D14" s="191"/>
      <c r="E14" s="265"/>
      <c r="F14" s="266"/>
    </row>
    <row r="15" spans="1:7" ht="40.5" x14ac:dyDescent="0.2">
      <c r="A15" s="188"/>
      <c r="B15" s="189" t="s">
        <v>308</v>
      </c>
      <c r="C15" s="190" t="s">
        <v>27</v>
      </c>
      <c r="D15" s="194">
        <v>4</v>
      </c>
      <c r="E15" s="267"/>
      <c r="F15" s="268">
        <f>D15*E15</f>
        <v>0</v>
      </c>
    </row>
    <row r="16" spans="1:7" ht="27.75" customHeight="1" x14ac:dyDescent="0.2">
      <c r="A16" s="188"/>
      <c r="B16" s="189" t="s">
        <v>57</v>
      </c>
      <c r="C16" s="190" t="s">
        <v>307</v>
      </c>
      <c r="D16" s="194">
        <f>8+10</f>
        <v>18</v>
      </c>
      <c r="E16" s="267"/>
      <c r="F16" s="268">
        <f>D16*E16</f>
        <v>0</v>
      </c>
    </row>
    <row r="17" spans="1:6" x14ac:dyDescent="0.2">
      <c r="A17" s="188"/>
      <c r="B17" s="189"/>
      <c r="C17" s="190"/>
      <c r="D17" s="194"/>
      <c r="E17" s="267"/>
      <c r="F17" s="268"/>
    </row>
    <row r="18" spans="1:6" ht="242.25" x14ac:dyDescent="0.2">
      <c r="A18" s="188" t="s">
        <v>8</v>
      </c>
      <c r="B18" s="189" t="s">
        <v>58</v>
      </c>
      <c r="C18" s="190"/>
      <c r="D18" s="194"/>
      <c r="E18" s="267"/>
      <c r="F18" s="268"/>
    </row>
    <row r="19" spans="1:6" x14ac:dyDescent="0.2">
      <c r="A19" s="188"/>
      <c r="B19" s="189" t="s">
        <v>59</v>
      </c>
      <c r="C19" s="190" t="s">
        <v>27</v>
      </c>
      <c r="D19" s="195">
        <v>4</v>
      </c>
      <c r="E19" s="267"/>
      <c r="F19" s="268">
        <f>D19*E19</f>
        <v>0</v>
      </c>
    </row>
    <row r="20" spans="1:6" ht="25.5" x14ac:dyDescent="0.2">
      <c r="A20" s="188"/>
      <c r="B20" s="189" t="s">
        <v>60</v>
      </c>
      <c r="C20" s="190" t="s">
        <v>27</v>
      </c>
      <c r="D20" s="195">
        <v>4</v>
      </c>
      <c r="E20" s="267"/>
      <c r="F20" s="268">
        <f>D20*E20</f>
        <v>0</v>
      </c>
    </row>
    <row r="21" spans="1:6" ht="15.75" customHeight="1" x14ac:dyDescent="0.2">
      <c r="A21" s="188"/>
      <c r="B21" s="189" t="s">
        <v>61</v>
      </c>
      <c r="C21" s="190" t="s">
        <v>62</v>
      </c>
      <c r="D21" s="194">
        <v>10</v>
      </c>
      <c r="E21" s="267"/>
      <c r="F21" s="268">
        <f>D21*E21</f>
        <v>0</v>
      </c>
    </row>
    <row r="22" spans="1:6" ht="25.5" x14ac:dyDescent="0.2">
      <c r="A22" s="188"/>
      <c r="B22" s="189" t="s">
        <v>63</v>
      </c>
      <c r="C22" s="190" t="s">
        <v>62</v>
      </c>
      <c r="D22" s="194">
        <v>20</v>
      </c>
      <c r="E22" s="267"/>
      <c r="F22" s="268">
        <f>D22*E22</f>
        <v>0</v>
      </c>
    </row>
    <row r="23" spans="1:6" x14ac:dyDescent="0.2">
      <c r="A23" s="188"/>
      <c r="B23" s="189"/>
      <c r="C23" s="190"/>
      <c r="D23" s="194"/>
      <c r="E23" s="267"/>
      <c r="F23" s="268"/>
    </row>
    <row r="24" spans="1:6" ht="331.5" x14ac:dyDescent="0.2">
      <c r="A24" s="188" t="s">
        <v>9</v>
      </c>
      <c r="B24" s="189" t="s">
        <v>64</v>
      </c>
      <c r="C24" s="190"/>
      <c r="D24" s="194"/>
      <c r="E24" s="267"/>
      <c r="F24" s="268"/>
    </row>
    <row r="25" spans="1:6" x14ac:dyDescent="0.2">
      <c r="A25" s="188"/>
      <c r="B25" s="189" t="s">
        <v>65</v>
      </c>
      <c r="C25" s="190" t="s">
        <v>62</v>
      </c>
      <c r="D25" s="194">
        <v>11</v>
      </c>
      <c r="E25" s="267"/>
      <c r="F25" s="268">
        <f>D25*E25</f>
        <v>0</v>
      </c>
    </row>
    <row r="26" spans="1:6" x14ac:dyDescent="0.2">
      <c r="A26" s="188"/>
      <c r="B26" s="189"/>
      <c r="C26" s="190"/>
      <c r="D26" s="194"/>
      <c r="E26" s="267"/>
      <c r="F26" s="268"/>
    </row>
    <row r="27" spans="1:6" ht="324.75" customHeight="1" x14ac:dyDescent="0.2">
      <c r="A27" s="188" t="s">
        <v>13</v>
      </c>
      <c r="B27" s="189" t="s">
        <v>67</v>
      </c>
      <c r="C27" s="190"/>
      <c r="D27" s="194"/>
      <c r="E27" s="267"/>
      <c r="F27" s="268"/>
    </row>
    <row r="28" spans="1:6" ht="15" x14ac:dyDescent="0.2">
      <c r="A28" s="188"/>
      <c r="B28" s="189" t="s">
        <v>65</v>
      </c>
      <c r="C28" s="190" t="s">
        <v>309</v>
      </c>
      <c r="D28" s="194">
        <v>1</v>
      </c>
      <c r="E28" s="267"/>
      <c r="F28" s="268">
        <f t="shared" ref="F28:F31" si="0">D28*E28</f>
        <v>0</v>
      </c>
    </row>
    <row r="29" spans="1:6" ht="15" x14ac:dyDescent="0.2">
      <c r="A29" s="188"/>
      <c r="B29" s="189" t="s">
        <v>66</v>
      </c>
      <c r="C29" s="190" t="s">
        <v>309</v>
      </c>
      <c r="D29" s="194">
        <v>2</v>
      </c>
      <c r="E29" s="267"/>
      <c r="F29" s="268">
        <f t="shared" si="0"/>
        <v>0</v>
      </c>
    </row>
    <row r="30" spans="1:6" ht="15" x14ac:dyDescent="0.2">
      <c r="A30" s="188"/>
      <c r="B30" s="189" t="s">
        <v>173</v>
      </c>
      <c r="C30" s="190" t="s">
        <v>309</v>
      </c>
      <c r="D30" s="194">
        <v>1</v>
      </c>
      <c r="E30" s="267"/>
      <c r="F30" s="268">
        <f t="shared" si="0"/>
        <v>0</v>
      </c>
    </row>
    <row r="31" spans="1:6" x14ac:dyDescent="0.2">
      <c r="A31" s="188"/>
      <c r="B31" s="189"/>
      <c r="C31" s="190"/>
      <c r="D31" s="194"/>
      <c r="E31" s="267"/>
      <c r="F31" s="268">
        <f t="shared" si="0"/>
        <v>0</v>
      </c>
    </row>
    <row r="32" spans="1:6" ht="198" customHeight="1" x14ac:dyDescent="0.2">
      <c r="A32" s="188" t="s">
        <v>20</v>
      </c>
      <c r="B32" s="189" t="s">
        <v>178</v>
      </c>
      <c r="C32" s="190"/>
      <c r="D32" s="194"/>
      <c r="E32" s="267"/>
      <c r="F32" s="268"/>
    </row>
    <row r="33" spans="1:6" ht="15" x14ac:dyDescent="0.2">
      <c r="A33" s="188"/>
      <c r="B33" s="189" t="s">
        <v>310</v>
      </c>
      <c r="C33" s="190" t="s">
        <v>309</v>
      </c>
      <c r="D33" s="194">
        <v>80</v>
      </c>
      <c r="E33" s="267"/>
      <c r="F33" s="268">
        <f>D33*E33</f>
        <v>0</v>
      </c>
    </row>
    <row r="34" spans="1:6" x14ac:dyDescent="0.2">
      <c r="A34" s="188"/>
      <c r="B34" s="189"/>
      <c r="C34" s="190"/>
      <c r="D34" s="194"/>
      <c r="E34" s="267"/>
      <c r="F34" s="268"/>
    </row>
    <row r="35" spans="1:6" ht="151.5" customHeight="1" x14ac:dyDescent="0.2">
      <c r="A35" s="188" t="s">
        <v>25</v>
      </c>
      <c r="B35" s="189" t="s">
        <v>183</v>
      </c>
      <c r="C35" s="190"/>
      <c r="D35" s="194"/>
      <c r="E35" s="267"/>
      <c r="F35" s="268"/>
    </row>
    <row r="36" spans="1:6" x14ac:dyDescent="0.2">
      <c r="A36" s="188"/>
      <c r="B36" s="189" t="s">
        <v>184</v>
      </c>
      <c r="C36" s="190" t="s">
        <v>27</v>
      </c>
      <c r="D36" s="195">
        <v>6</v>
      </c>
      <c r="E36" s="267"/>
      <c r="F36" s="268">
        <f>D36*E36</f>
        <v>0</v>
      </c>
    </row>
    <row r="37" spans="1:6" x14ac:dyDescent="0.2">
      <c r="A37" s="188"/>
      <c r="B37" s="189" t="s">
        <v>185</v>
      </c>
      <c r="C37" s="190" t="s">
        <v>27</v>
      </c>
      <c r="D37" s="195">
        <v>6</v>
      </c>
      <c r="E37" s="267"/>
      <c r="F37" s="268">
        <f>D37*E37</f>
        <v>0</v>
      </c>
    </row>
    <row r="38" spans="1:6" x14ac:dyDescent="0.2">
      <c r="A38" s="188"/>
      <c r="B38" s="189"/>
      <c r="C38" s="190"/>
      <c r="D38" s="194"/>
      <c r="E38" s="267"/>
      <c r="F38" s="268"/>
    </row>
    <row r="39" spans="1:6" ht="178.5" x14ac:dyDescent="0.2">
      <c r="A39" s="188" t="s">
        <v>26</v>
      </c>
      <c r="B39" s="189" t="s">
        <v>175</v>
      </c>
      <c r="C39" s="190"/>
      <c r="D39" s="194"/>
      <c r="E39" s="267"/>
      <c r="F39" s="268"/>
    </row>
    <row r="40" spans="1:6" x14ac:dyDescent="0.2">
      <c r="A40" s="188"/>
      <c r="B40" s="189" t="s">
        <v>174</v>
      </c>
      <c r="C40" s="190" t="s">
        <v>27</v>
      </c>
      <c r="D40" s="195">
        <v>2</v>
      </c>
      <c r="E40" s="267"/>
      <c r="F40" s="268">
        <f>D40*E40</f>
        <v>0</v>
      </c>
    </row>
    <row r="41" spans="1:6" x14ac:dyDescent="0.2">
      <c r="A41" s="188"/>
      <c r="B41" s="189"/>
      <c r="C41" s="190"/>
      <c r="D41" s="194"/>
      <c r="E41" s="267"/>
      <c r="F41" s="268"/>
    </row>
    <row r="42" spans="1:6" ht="63.75" x14ac:dyDescent="0.2">
      <c r="A42" s="188" t="s">
        <v>28</v>
      </c>
      <c r="B42" s="189" t="s">
        <v>23</v>
      </c>
      <c r="C42" s="190"/>
      <c r="D42" s="194"/>
      <c r="E42" s="267"/>
      <c r="F42" s="268"/>
    </row>
    <row r="43" spans="1:6" ht="25.5" x14ac:dyDescent="0.2">
      <c r="A43" s="188"/>
      <c r="B43" s="189" t="s">
        <v>19</v>
      </c>
      <c r="C43" s="190"/>
      <c r="D43" s="194"/>
      <c r="E43" s="267"/>
      <c r="F43" s="268"/>
    </row>
    <row r="44" spans="1:6" ht="15" x14ac:dyDescent="0.2">
      <c r="A44" s="196"/>
      <c r="B44" s="192" t="s">
        <v>311</v>
      </c>
      <c r="C44" s="190" t="s">
        <v>312</v>
      </c>
      <c r="D44" s="194">
        <v>5</v>
      </c>
      <c r="E44" s="267"/>
      <c r="F44" s="268">
        <f>D44*E44</f>
        <v>0</v>
      </c>
    </row>
    <row r="45" spans="1:6" x14ac:dyDescent="0.2">
      <c r="A45" s="188"/>
      <c r="B45" s="197"/>
      <c r="C45" s="190"/>
      <c r="D45" s="194"/>
      <c r="E45" s="267"/>
      <c r="F45" s="268"/>
    </row>
    <row r="46" spans="1:6" ht="38.25" x14ac:dyDescent="0.2">
      <c r="A46" s="188" t="s">
        <v>29</v>
      </c>
      <c r="B46" s="189" t="s">
        <v>176</v>
      </c>
      <c r="C46" s="190"/>
      <c r="D46" s="194"/>
      <c r="E46" s="267"/>
      <c r="F46" s="268"/>
    </row>
    <row r="47" spans="1:6" ht="25.5" x14ac:dyDescent="0.2">
      <c r="A47" s="196"/>
      <c r="B47" s="189" t="s">
        <v>24</v>
      </c>
      <c r="C47" s="190"/>
      <c r="D47" s="194"/>
      <c r="E47" s="267"/>
      <c r="F47" s="268"/>
    </row>
    <row r="48" spans="1:6" ht="15" x14ac:dyDescent="0.2">
      <c r="A48" s="196"/>
      <c r="B48" s="192" t="s">
        <v>313</v>
      </c>
      <c r="C48" s="190" t="s">
        <v>312</v>
      </c>
      <c r="D48" s="194">
        <f>50+50+45+55</f>
        <v>200</v>
      </c>
      <c r="E48" s="267"/>
      <c r="F48" s="268">
        <f>D48*E48</f>
        <v>0</v>
      </c>
    </row>
    <row r="49" spans="1:6" x14ac:dyDescent="0.2">
      <c r="A49" s="196"/>
      <c r="B49" s="197"/>
      <c r="C49" s="190"/>
      <c r="D49" s="194"/>
      <c r="E49" s="267"/>
      <c r="F49" s="268"/>
    </row>
    <row r="50" spans="1:6" ht="155.25" x14ac:dyDescent="0.2">
      <c r="A50" s="188" t="s">
        <v>30</v>
      </c>
      <c r="B50" s="189" t="s">
        <v>314</v>
      </c>
      <c r="C50" s="190"/>
      <c r="D50" s="194"/>
      <c r="E50" s="267"/>
      <c r="F50" s="268"/>
    </row>
    <row r="51" spans="1:6" ht="15" x14ac:dyDescent="0.2">
      <c r="B51" s="189" t="s">
        <v>203</v>
      </c>
      <c r="C51" s="190" t="s">
        <v>312</v>
      </c>
      <c r="D51" s="194">
        <f>160+106+112+114</f>
        <v>492</v>
      </c>
      <c r="E51" s="267"/>
      <c r="F51" s="268">
        <f t="shared" ref="F51:F53" si="1">D51*E51</f>
        <v>0</v>
      </c>
    </row>
    <row r="52" spans="1:6" ht="15" x14ac:dyDescent="0.2">
      <c r="B52" s="189" t="s">
        <v>55</v>
      </c>
      <c r="C52" s="190" t="s">
        <v>312</v>
      </c>
      <c r="D52" s="194">
        <f>142+88+94+95-D48</f>
        <v>219</v>
      </c>
      <c r="E52" s="267"/>
      <c r="F52" s="268">
        <f t="shared" ref="F52" si="2">D52*E52</f>
        <v>0</v>
      </c>
    </row>
    <row r="53" spans="1:6" ht="15" x14ac:dyDescent="0.2">
      <c r="B53" s="189" t="s">
        <v>204</v>
      </c>
      <c r="C53" s="190" t="s">
        <v>312</v>
      </c>
      <c r="D53" s="194">
        <f>D52</f>
        <v>219</v>
      </c>
      <c r="E53" s="267"/>
      <c r="F53" s="268">
        <f t="shared" si="1"/>
        <v>0</v>
      </c>
    </row>
    <row r="54" spans="1:6" x14ac:dyDescent="0.2">
      <c r="A54" s="188"/>
      <c r="B54" s="189"/>
      <c r="C54" s="190"/>
      <c r="D54" s="194"/>
      <c r="E54" s="267"/>
      <c r="F54" s="268"/>
    </row>
    <row r="55" spans="1:6" ht="25.5" x14ac:dyDescent="0.2">
      <c r="A55" s="188" t="s">
        <v>31</v>
      </c>
      <c r="B55" s="189" t="s">
        <v>177</v>
      </c>
      <c r="C55" s="190"/>
      <c r="D55" s="194"/>
      <c r="E55" s="267"/>
      <c r="F55" s="268"/>
    </row>
    <row r="56" spans="1:6" ht="152.25" customHeight="1" x14ac:dyDescent="0.2">
      <c r="B56" s="189" t="s">
        <v>195</v>
      </c>
      <c r="C56" s="190"/>
      <c r="D56" s="194"/>
      <c r="E56" s="267"/>
      <c r="F56" s="268"/>
    </row>
    <row r="57" spans="1:6" ht="25.5" x14ac:dyDescent="0.2">
      <c r="A57" s="188"/>
      <c r="B57" s="189" t="s">
        <v>10</v>
      </c>
      <c r="C57" s="190"/>
      <c r="D57" s="194"/>
    </row>
    <row r="58" spans="1:6" ht="25.5" customHeight="1" x14ac:dyDescent="0.2">
      <c r="A58" s="188"/>
      <c r="B58" s="189" t="s">
        <v>49</v>
      </c>
      <c r="C58" s="190"/>
      <c r="D58" s="194"/>
      <c r="E58" s="267"/>
      <c r="F58" s="268"/>
    </row>
    <row r="59" spans="1:6" ht="15" x14ac:dyDescent="0.2">
      <c r="A59" s="188"/>
      <c r="B59" s="189" t="s">
        <v>11</v>
      </c>
      <c r="C59" s="190" t="s">
        <v>309</v>
      </c>
      <c r="D59" s="194">
        <f>3.75*6*4.6*2+8+12+2.5*(D243-D66)+3.5*D66</f>
        <v>583</v>
      </c>
      <c r="E59" s="267"/>
      <c r="F59" s="268">
        <f>D59*E59</f>
        <v>0</v>
      </c>
    </row>
    <row r="60" spans="1:6" ht="30.75" customHeight="1" x14ac:dyDescent="0.2">
      <c r="B60" s="189" t="s">
        <v>179</v>
      </c>
      <c r="C60" s="190" t="s">
        <v>309</v>
      </c>
      <c r="D60" s="194">
        <v>5</v>
      </c>
      <c r="E60" s="267"/>
      <c r="F60" s="268">
        <f>D60*E60</f>
        <v>0</v>
      </c>
    </row>
    <row r="61" spans="1:6" x14ac:dyDescent="0.2">
      <c r="B61" s="189"/>
      <c r="C61" s="190"/>
      <c r="D61" s="194"/>
      <c r="E61" s="267"/>
      <c r="F61" s="268"/>
    </row>
    <row r="62" spans="1:6" ht="138.75" customHeight="1" x14ac:dyDescent="0.2">
      <c r="A62" s="188" t="s">
        <v>32</v>
      </c>
      <c r="B62" s="189" t="s">
        <v>68</v>
      </c>
      <c r="C62" s="198"/>
      <c r="D62" s="199"/>
      <c r="E62" s="270"/>
      <c r="F62" s="268">
        <v>0</v>
      </c>
    </row>
    <row r="63" spans="1:6" ht="40.5" x14ac:dyDescent="0.2">
      <c r="B63" s="200" t="s">
        <v>315</v>
      </c>
      <c r="C63" s="190" t="s">
        <v>309</v>
      </c>
      <c r="D63" s="194">
        <f>ROUND((0)*0.9685+(8+9+10+9)*0.5142,0)</f>
        <v>19</v>
      </c>
      <c r="E63" s="267"/>
      <c r="F63" s="268">
        <f>D63*E63</f>
        <v>0</v>
      </c>
    </row>
    <row r="64" spans="1:6" x14ac:dyDescent="0.2">
      <c r="B64" s="200"/>
      <c r="C64" s="190"/>
      <c r="D64" s="194"/>
      <c r="E64" s="267"/>
      <c r="F64" s="268"/>
    </row>
    <row r="65" spans="1:6" ht="96" customHeight="1" x14ac:dyDescent="0.2">
      <c r="A65" s="188" t="s">
        <v>33</v>
      </c>
      <c r="B65" s="200" t="s">
        <v>316</v>
      </c>
      <c r="C65" s="190"/>
      <c r="D65" s="194"/>
      <c r="E65" s="267"/>
      <c r="F65" s="268"/>
    </row>
    <row r="66" spans="1:6" x14ac:dyDescent="0.2">
      <c r="B66" s="200" t="s">
        <v>180</v>
      </c>
      <c r="C66" s="190" t="s">
        <v>62</v>
      </c>
      <c r="D66" s="194">
        <f>8+9+10+9</f>
        <v>36</v>
      </c>
      <c r="E66" s="267"/>
      <c r="F66" s="268">
        <f>D66*E66</f>
        <v>0</v>
      </c>
    </row>
    <row r="67" spans="1:6" x14ac:dyDescent="0.2">
      <c r="B67" s="200"/>
      <c r="C67" s="190"/>
      <c r="D67" s="194"/>
      <c r="E67" s="267"/>
      <c r="F67" s="268"/>
    </row>
    <row r="68" spans="1:6" ht="76.5" x14ac:dyDescent="0.2">
      <c r="A68" s="188" t="s">
        <v>34</v>
      </c>
      <c r="B68" s="200" t="s">
        <v>138</v>
      </c>
      <c r="C68" s="190" t="s">
        <v>27</v>
      </c>
      <c r="D68" s="195">
        <f>D66/6*2</f>
        <v>12</v>
      </c>
      <c r="E68" s="267"/>
      <c r="F68" s="268">
        <f>D68*E68</f>
        <v>0</v>
      </c>
    </row>
    <row r="69" spans="1:6" x14ac:dyDescent="0.2">
      <c r="B69" s="200"/>
      <c r="C69" s="190"/>
      <c r="D69" s="194"/>
      <c r="E69" s="267"/>
      <c r="F69" s="268"/>
    </row>
    <row r="70" spans="1:6" ht="104.25" x14ac:dyDescent="0.2">
      <c r="A70" s="188" t="s">
        <v>36</v>
      </c>
      <c r="B70" s="200" t="s">
        <v>335</v>
      </c>
      <c r="C70" s="190"/>
      <c r="E70" s="267"/>
      <c r="F70" s="268"/>
    </row>
    <row r="71" spans="1:6" ht="15" x14ac:dyDescent="0.2">
      <c r="A71" s="188"/>
      <c r="B71" s="200" t="s">
        <v>50</v>
      </c>
      <c r="C71" s="190" t="s">
        <v>312</v>
      </c>
      <c r="D71" s="194">
        <f>(D243)*2*1.5</f>
        <v>384</v>
      </c>
      <c r="E71" s="267"/>
      <c r="F71" s="268">
        <f>D71*E71</f>
        <v>0</v>
      </c>
    </row>
    <row r="72" spans="1:6" ht="15" x14ac:dyDescent="0.2">
      <c r="A72" s="188"/>
      <c r="B72" s="200" t="s">
        <v>196</v>
      </c>
      <c r="C72" s="190" t="s">
        <v>312</v>
      </c>
      <c r="D72" s="194">
        <f>(3.75*2+6+2)*5*2</f>
        <v>155</v>
      </c>
      <c r="E72" s="267"/>
      <c r="F72" s="268">
        <f>D72*E72</f>
        <v>0</v>
      </c>
    </row>
    <row r="73" spans="1:6" x14ac:dyDescent="0.2">
      <c r="A73" s="188"/>
      <c r="B73" s="200"/>
      <c r="C73" s="190"/>
      <c r="E73" s="267"/>
      <c r="F73" s="268"/>
    </row>
    <row r="74" spans="1:6" ht="81" customHeight="1" x14ac:dyDescent="0.2">
      <c r="A74" s="188" t="s">
        <v>37</v>
      </c>
      <c r="B74" s="200" t="s">
        <v>181</v>
      </c>
      <c r="C74" s="190"/>
      <c r="D74" s="194"/>
      <c r="E74" s="267"/>
      <c r="F74" s="268"/>
    </row>
    <row r="75" spans="1:6" ht="15" x14ac:dyDescent="0.2">
      <c r="B75" s="200" t="s">
        <v>317</v>
      </c>
      <c r="C75" s="190" t="s">
        <v>309</v>
      </c>
      <c r="D75" s="194">
        <f>0.47*(D243-D66)+3+4.6</f>
        <v>50.839999999999996</v>
      </c>
      <c r="E75" s="267"/>
      <c r="F75" s="268">
        <f>D75*E75</f>
        <v>0</v>
      </c>
    </row>
    <row r="76" spans="1:6" x14ac:dyDescent="0.2">
      <c r="B76" s="200"/>
      <c r="C76" s="190"/>
      <c r="D76" s="194"/>
      <c r="E76" s="267"/>
      <c r="F76" s="268"/>
    </row>
    <row r="77" spans="1:6" ht="51" x14ac:dyDescent="0.2">
      <c r="A77" s="188" t="s">
        <v>38</v>
      </c>
      <c r="B77" s="200" t="s">
        <v>182</v>
      </c>
      <c r="C77" s="190"/>
      <c r="D77" s="194"/>
      <c r="E77" s="267"/>
      <c r="F77" s="268"/>
    </row>
    <row r="78" spans="1:6" ht="15" x14ac:dyDescent="0.2">
      <c r="B78" s="200" t="s">
        <v>318</v>
      </c>
      <c r="C78" s="190" t="s">
        <v>309</v>
      </c>
      <c r="D78" s="194">
        <f>7.6+5</f>
        <v>12.6</v>
      </c>
      <c r="E78" s="267"/>
      <c r="F78" s="268">
        <f>D78*E78</f>
        <v>0</v>
      </c>
    </row>
    <row r="79" spans="1:6" x14ac:dyDescent="0.2">
      <c r="B79" s="200"/>
      <c r="C79" s="190"/>
      <c r="D79" s="194"/>
      <c r="E79" s="267"/>
      <c r="F79" s="268"/>
    </row>
    <row r="80" spans="1:6" ht="196.5" customHeight="1" x14ac:dyDescent="0.2">
      <c r="A80" s="188" t="s">
        <v>39</v>
      </c>
      <c r="B80" s="200" t="s">
        <v>198</v>
      </c>
      <c r="C80" s="201" t="s">
        <v>307</v>
      </c>
      <c r="D80" s="194">
        <v>773</v>
      </c>
      <c r="E80" s="271"/>
      <c r="F80" s="268">
        <f>D80*E80</f>
        <v>0</v>
      </c>
    </row>
    <row r="81" spans="1:6" x14ac:dyDescent="0.2">
      <c r="B81" s="200"/>
      <c r="C81" s="190"/>
      <c r="D81" s="194"/>
      <c r="E81" s="267"/>
      <c r="F81" s="268"/>
    </row>
    <row r="82" spans="1:6" ht="196.5" customHeight="1" x14ac:dyDescent="0.2">
      <c r="A82" s="188" t="s">
        <v>40</v>
      </c>
      <c r="B82" s="200" t="s">
        <v>115</v>
      </c>
      <c r="C82" s="190" t="s">
        <v>27</v>
      </c>
      <c r="D82" s="195">
        <f>6*2</f>
        <v>12</v>
      </c>
      <c r="E82" s="267"/>
      <c r="F82" s="268">
        <f>D82*E82</f>
        <v>0</v>
      </c>
    </row>
    <row r="83" spans="1:6" x14ac:dyDescent="0.2">
      <c r="B83" s="200"/>
      <c r="C83" s="190"/>
      <c r="D83" s="194"/>
      <c r="E83" s="267"/>
      <c r="F83" s="268"/>
    </row>
    <row r="84" spans="1:6" ht="76.5" x14ac:dyDescent="0.2">
      <c r="A84" s="188" t="s">
        <v>41</v>
      </c>
      <c r="B84" s="200" t="s">
        <v>112</v>
      </c>
      <c r="C84" s="190"/>
      <c r="D84" s="194"/>
      <c r="E84" s="267"/>
      <c r="F84" s="268"/>
    </row>
    <row r="85" spans="1:6" ht="25.5" x14ac:dyDescent="0.2">
      <c r="B85" s="200" t="s">
        <v>35</v>
      </c>
      <c r="C85" s="190"/>
      <c r="D85" s="194"/>
      <c r="E85" s="267"/>
      <c r="F85" s="268"/>
    </row>
    <row r="86" spans="1:6" ht="189.75" customHeight="1" x14ac:dyDescent="0.2">
      <c r="B86" s="200" t="s">
        <v>123</v>
      </c>
      <c r="C86" s="190"/>
      <c r="D86" s="194"/>
      <c r="E86" s="267"/>
      <c r="F86" s="268"/>
    </row>
    <row r="87" spans="1:6" ht="15" x14ac:dyDescent="0.2">
      <c r="B87" s="200" t="s">
        <v>107</v>
      </c>
      <c r="C87" s="190" t="s">
        <v>309</v>
      </c>
      <c r="D87" s="194">
        <f>2*0.35*6</f>
        <v>4.1999999999999993</v>
      </c>
      <c r="E87" s="267"/>
      <c r="F87" s="268">
        <f>D87*E87</f>
        <v>0</v>
      </c>
    </row>
    <row r="88" spans="1:6" x14ac:dyDescent="0.2">
      <c r="B88" s="202" t="s">
        <v>193</v>
      </c>
      <c r="C88" s="190" t="s">
        <v>194</v>
      </c>
      <c r="D88" s="194">
        <f>2*(1350+920)</f>
        <v>4540</v>
      </c>
      <c r="E88" s="267"/>
      <c r="F88" s="268">
        <f>D88*E88</f>
        <v>0</v>
      </c>
    </row>
    <row r="89" spans="1:6" ht="15" x14ac:dyDescent="0.2">
      <c r="B89" s="200" t="s">
        <v>108</v>
      </c>
      <c r="C89" s="190" t="s">
        <v>309</v>
      </c>
      <c r="D89" s="194">
        <f>2*13.5*0.25</f>
        <v>6.75</v>
      </c>
      <c r="E89" s="267"/>
      <c r="F89" s="268">
        <f t="shared" ref="F89:F92" si="3">D89*E89</f>
        <v>0</v>
      </c>
    </row>
    <row r="90" spans="1:6" ht="15" x14ac:dyDescent="0.2">
      <c r="B90" s="200" t="s">
        <v>109</v>
      </c>
      <c r="C90" s="190" t="s">
        <v>309</v>
      </c>
      <c r="D90" s="194">
        <f>2*(15-13)*3.85</f>
        <v>15.4</v>
      </c>
      <c r="E90" s="267"/>
      <c r="F90" s="268">
        <f t="shared" si="3"/>
        <v>0</v>
      </c>
    </row>
    <row r="91" spans="1:6" ht="25.5" x14ac:dyDescent="0.2">
      <c r="B91" s="202" t="s">
        <v>113</v>
      </c>
      <c r="C91" s="190" t="s">
        <v>309</v>
      </c>
      <c r="D91" s="194">
        <f>2*(15-13.8)*0.25+15*0.2</f>
        <v>3.5999999999999996</v>
      </c>
      <c r="E91" s="267"/>
      <c r="F91" s="268">
        <f t="shared" si="3"/>
        <v>0</v>
      </c>
    </row>
    <row r="92" spans="1:6" ht="15" x14ac:dyDescent="0.2">
      <c r="B92" s="202" t="s">
        <v>114</v>
      </c>
      <c r="C92" s="190" t="s">
        <v>309</v>
      </c>
      <c r="D92" s="194">
        <f>2*(0.5*1.9+1.9*0.8*0.2*2)</f>
        <v>3.1160000000000001</v>
      </c>
      <c r="E92" s="267"/>
      <c r="F92" s="268">
        <f t="shared" si="3"/>
        <v>0</v>
      </c>
    </row>
    <row r="93" spans="1:6" x14ac:dyDescent="0.2">
      <c r="B93" s="202"/>
      <c r="C93" s="190"/>
      <c r="D93" s="194"/>
      <c r="E93" s="267"/>
      <c r="F93" s="268"/>
    </row>
    <row r="94" spans="1:6" ht="25.5" x14ac:dyDescent="0.2">
      <c r="A94" s="188" t="s">
        <v>43</v>
      </c>
      <c r="B94" s="202" t="s">
        <v>186</v>
      </c>
      <c r="C94" s="190"/>
      <c r="D94" s="194"/>
      <c r="E94" s="267"/>
      <c r="F94" s="268"/>
    </row>
    <row r="95" spans="1:6" ht="112.5" customHeight="1" x14ac:dyDescent="0.2">
      <c r="B95" s="202" t="s">
        <v>187</v>
      </c>
      <c r="C95" s="190"/>
      <c r="D95" s="194"/>
      <c r="E95" s="267"/>
      <c r="F95" s="268"/>
    </row>
    <row r="96" spans="1:6" x14ac:dyDescent="0.2">
      <c r="B96" s="202" t="s">
        <v>188</v>
      </c>
      <c r="C96" s="190" t="s">
        <v>27</v>
      </c>
      <c r="D96" s="195">
        <v>2</v>
      </c>
      <c r="E96" s="267"/>
      <c r="F96" s="268">
        <f t="shared" ref="F96" si="4">D96*E96</f>
        <v>0</v>
      </c>
    </row>
    <row r="97" spans="1:6" x14ac:dyDescent="0.2">
      <c r="B97" s="200"/>
      <c r="C97" s="190"/>
      <c r="D97" s="194"/>
      <c r="E97" s="267"/>
      <c r="F97" s="268"/>
    </row>
    <row r="98" spans="1:6" ht="25.5" x14ac:dyDescent="0.2">
      <c r="A98" s="188" t="s">
        <v>56</v>
      </c>
      <c r="B98" s="202" t="s">
        <v>116</v>
      </c>
      <c r="C98" s="190"/>
      <c r="D98" s="194"/>
      <c r="E98" s="267"/>
      <c r="F98" s="268"/>
    </row>
    <row r="99" spans="1:6" ht="221.25" customHeight="1" x14ac:dyDescent="0.2">
      <c r="B99" s="200" t="s">
        <v>117</v>
      </c>
      <c r="C99" s="190"/>
      <c r="D99" s="194"/>
      <c r="E99" s="267"/>
      <c r="F99" s="268"/>
    </row>
    <row r="100" spans="1:6" ht="15" x14ac:dyDescent="0.2">
      <c r="B100" s="200" t="s">
        <v>319</v>
      </c>
      <c r="C100" s="190" t="s">
        <v>312</v>
      </c>
      <c r="D100" s="194">
        <f>2*10+13*3.85</f>
        <v>70.050000000000011</v>
      </c>
      <c r="E100" s="267"/>
      <c r="F100" s="268">
        <f>D100*E100</f>
        <v>0</v>
      </c>
    </row>
    <row r="101" spans="1:6" x14ac:dyDescent="0.2">
      <c r="B101" s="200"/>
      <c r="C101" s="190"/>
      <c r="D101" s="194"/>
      <c r="E101" s="267"/>
      <c r="F101" s="268"/>
    </row>
    <row r="102" spans="1:6" ht="25.5" x14ac:dyDescent="0.2">
      <c r="A102" s="188" t="s">
        <v>45</v>
      </c>
      <c r="B102" s="202" t="s">
        <v>118</v>
      </c>
      <c r="C102" s="190"/>
      <c r="D102" s="194"/>
      <c r="E102" s="267"/>
      <c r="F102" s="268"/>
    </row>
    <row r="103" spans="1:6" ht="256.5" customHeight="1" x14ac:dyDescent="0.2">
      <c r="B103" s="200" t="s">
        <v>320</v>
      </c>
      <c r="C103" s="190"/>
      <c r="D103" s="194"/>
      <c r="E103" s="267"/>
      <c r="F103" s="268"/>
    </row>
    <row r="104" spans="1:6" ht="15" x14ac:dyDescent="0.2">
      <c r="B104" s="200" t="s">
        <v>321</v>
      </c>
      <c r="C104" s="190" t="s">
        <v>312</v>
      </c>
      <c r="D104" s="194">
        <f>2*(15*4.6+13.5)</f>
        <v>165</v>
      </c>
      <c r="E104" s="267"/>
      <c r="F104" s="268">
        <f>D104*E104</f>
        <v>0</v>
      </c>
    </row>
    <row r="105" spans="1:6" x14ac:dyDescent="0.2">
      <c r="B105" s="200"/>
      <c r="C105" s="190"/>
      <c r="D105" s="194"/>
      <c r="E105" s="267"/>
      <c r="F105" s="268"/>
    </row>
    <row r="106" spans="1:6" ht="25.5" x14ac:dyDescent="0.2">
      <c r="A106" s="188" t="s">
        <v>46</v>
      </c>
      <c r="B106" s="200" t="s">
        <v>119</v>
      </c>
      <c r="C106" s="190"/>
      <c r="D106" s="194"/>
      <c r="E106" s="267"/>
      <c r="F106" s="268"/>
    </row>
    <row r="107" spans="1:6" ht="102" x14ac:dyDescent="0.2">
      <c r="B107" s="200" t="s">
        <v>120</v>
      </c>
      <c r="C107" s="190"/>
      <c r="D107" s="194"/>
      <c r="E107" s="267"/>
      <c r="F107" s="268"/>
    </row>
    <row r="108" spans="1:6" ht="15" x14ac:dyDescent="0.2">
      <c r="B108" s="200" t="s">
        <v>322</v>
      </c>
      <c r="C108" s="190" t="s">
        <v>312</v>
      </c>
      <c r="D108" s="194">
        <f>2*15*4.6</f>
        <v>138</v>
      </c>
      <c r="E108" s="267"/>
      <c r="F108" s="268">
        <f>D108*E108</f>
        <v>0</v>
      </c>
    </row>
    <row r="109" spans="1:6" x14ac:dyDescent="0.2">
      <c r="B109" s="200"/>
      <c r="C109" s="190"/>
      <c r="D109" s="194"/>
      <c r="E109" s="267"/>
      <c r="F109" s="268"/>
    </row>
    <row r="110" spans="1:6" ht="25.5" x14ac:dyDescent="0.2">
      <c r="A110" s="188" t="s">
        <v>47</v>
      </c>
      <c r="B110" s="202" t="s">
        <v>121</v>
      </c>
      <c r="C110" s="190"/>
      <c r="D110" s="194"/>
      <c r="E110" s="267"/>
      <c r="F110" s="268"/>
    </row>
    <row r="111" spans="1:6" ht="91.5" x14ac:dyDescent="0.2">
      <c r="B111" s="200" t="s">
        <v>323</v>
      </c>
      <c r="C111" s="190"/>
      <c r="D111" s="194"/>
      <c r="E111" s="267"/>
      <c r="F111" s="268"/>
    </row>
    <row r="112" spans="1:6" ht="15" x14ac:dyDescent="0.2">
      <c r="B112" s="200" t="s">
        <v>324</v>
      </c>
      <c r="C112" s="190" t="s">
        <v>312</v>
      </c>
      <c r="D112" s="194">
        <f>2*13.5</f>
        <v>27</v>
      </c>
      <c r="E112" s="267"/>
      <c r="F112" s="268">
        <f>D112*E112</f>
        <v>0</v>
      </c>
    </row>
    <row r="113" spans="1:6" x14ac:dyDescent="0.2">
      <c r="B113" s="200"/>
      <c r="C113" s="190"/>
      <c r="D113" s="194"/>
      <c r="E113" s="267"/>
      <c r="F113" s="268"/>
    </row>
    <row r="114" spans="1:6" ht="25.5" x14ac:dyDescent="0.2">
      <c r="A114" s="188" t="s">
        <v>134</v>
      </c>
      <c r="B114" s="200" t="s">
        <v>122</v>
      </c>
      <c r="C114" s="190"/>
      <c r="D114" s="194"/>
      <c r="E114" s="267"/>
      <c r="F114" s="268"/>
    </row>
    <row r="115" spans="1:6" ht="140.25" x14ac:dyDescent="0.2">
      <c r="B115" s="200" t="s">
        <v>124</v>
      </c>
      <c r="C115" s="190"/>
      <c r="D115" s="194"/>
      <c r="E115" s="267"/>
      <c r="F115" s="268"/>
    </row>
    <row r="116" spans="1:6" ht="15" x14ac:dyDescent="0.2">
      <c r="B116" s="202" t="s">
        <v>125</v>
      </c>
      <c r="C116" s="190" t="s">
        <v>309</v>
      </c>
      <c r="D116" s="194">
        <f>2*13.5*0.08</f>
        <v>2.16</v>
      </c>
      <c r="E116" s="267"/>
      <c r="F116" s="268">
        <f t="shared" ref="F116" si="5">D116*E116</f>
        <v>0</v>
      </c>
    </row>
    <row r="117" spans="1:6" x14ac:dyDescent="0.2">
      <c r="B117" s="200"/>
      <c r="C117" s="190"/>
      <c r="D117" s="194"/>
      <c r="E117" s="267"/>
      <c r="F117" s="268"/>
    </row>
    <row r="118" spans="1:6" ht="25.5" x14ac:dyDescent="0.2">
      <c r="A118" s="188" t="s">
        <v>135</v>
      </c>
      <c r="B118" s="200" t="s">
        <v>126</v>
      </c>
      <c r="C118" s="190"/>
      <c r="D118" s="194"/>
      <c r="E118" s="267"/>
      <c r="F118" s="268"/>
    </row>
    <row r="119" spans="1:6" ht="96" customHeight="1" x14ac:dyDescent="0.2">
      <c r="B119" s="200" t="s">
        <v>127</v>
      </c>
      <c r="C119" s="190"/>
      <c r="D119" s="194"/>
      <c r="E119" s="267"/>
      <c r="F119" s="268"/>
    </row>
    <row r="120" spans="1:6" ht="38.25" x14ac:dyDescent="0.2">
      <c r="B120" s="200" t="s">
        <v>128</v>
      </c>
      <c r="C120" s="190"/>
      <c r="D120" s="194"/>
      <c r="E120" s="267"/>
      <c r="F120" s="268"/>
    </row>
    <row r="121" spans="1:6" ht="25.5" x14ac:dyDescent="0.2">
      <c r="B121" s="200" t="s">
        <v>129</v>
      </c>
      <c r="C121" s="190" t="s">
        <v>27</v>
      </c>
      <c r="D121" s="195">
        <v>2</v>
      </c>
      <c r="E121" s="267"/>
      <c r="F121" s="268">
        <f>D121*E121</f>
        <v>0</v>
      </c>
    </row>
    <row r="122" spans="1:6" ht="25.5" x14ac:dyDescent="0.2">
      <c r="B122" s="200" t="s">
        <v>130</v>
      </c>
      <c r="C122" s="190" t="s">
        <v>27</v>
      </c>
      <c r="D122" s="195">
        <v>2</v>
      </c>
      <c r="E122" s="267"/>
      <c r="F122" s="268">
        <f>D122*E122</f>
        <v>0</v>
      </c>
    </row>
    <row r="123" spans="1:6" x14ac:dyDescent="0.2">
      <c r="B123" s="200"/>
      <c r="C123" s="190"/>
      <c r="D123" s="194"/>
      <c r="E123" s="267"/>
      <c r="F123" s="268"/>
    </row>
    <row r="124" spans="1:6" ht="241.5" customHeight="1" x14ac:dyDescent="0.2">
      <c r="A124" s="188" t="s">
        <v>136</v>
      </c>
      <c r="B124" s="200" t="s">
        <v>345</v>
      </c>
      <c r="C124" s="190"/>
      <c r="D124" s="194"/>
      <c r="E124" s="267"/>
      <c r="F124" s="268"/>
    </row>
    <row r="125" spans="1:6" ht="33.75" customHeight="1" x14ac:dyDescent="0.2">
      <c r="B125" s="200" t="s">
        <v>70</v>
      </c>
      <c r="C125" s="190"/>
      <c r="D125" s="194"/>
      <c r="E125" s="267"/>
      <c r="F125" s="268"/>
    </row>
    <row r="126" spans="1:6" s="6" customFormat="1" x14ac:dyDescent="0.2">
      <c r="A126" s="203"/>
      <c r="B126" s="204" t="s">
        <v>148</v>
      </c>
      <c r="C126" s="205"/>
      <c r="D126" s="206">
        <f>SUM(D127:D166)</f>
        <v>65</v>
      </c>
      <c r="E126" s="272"/>
      <c r="F126" s="273"/>
    </row>
    <row r="127" spans="1:6" x14ac:dyDescent="0.2">
      <c r="B127" s="207" t="s">
        <v>155</v>
      </c>
      <c r="C127" s="208" t="s">
        <v>27</v>
      </c>
      <c r="D127" s="195">
        <v>1</v>
      </c>
      <c r="E127" s="267"/>
      <c r="F127" s="268">
        <f>D127*E127</f>
        <v>0</v>
      </c>
    </row>
    <row r="128" spans="1:6" x14ac:dyDescent="0.2">
      <c r="B128" s="207" t="s">
        <v>157</v>
      </c>
      <c r="C128" s="208" t="s">
        <v>27</v>
      </c>
      <c r="D128" s="195">
        <v>1</v>
      </c>
      <c r="E128" s="267"/>
      <c r="F128" s="268">
        <f t="shared" ref="F128:F190" si="6">D128*E128</f>
        <v>0</v>
      </c>
    </row>
    <row r="129" spans="2:6" x14ac:dyDescent="0.2">
      <c r="B129" s="207" t="s">
        <v>71</v>
      </c>
      <c r="C129" s="208" t="s">
        <v>27</v>
      </c>
      <c r="D129" s="195">
        <v>2</v>
      </c>
      <c r="E129" s="267"/>
      <c r="F129" s="268">
        <f t="shared" si="6"/>
        <v>0</v>
      </c>
    </row>
    <row r="130" spans="2:6" x14ac:dyDescent="0.2">
      <c r="B130" s="207" t="s">
        <v>72</v>
      </c>
      <c r="C130" s="208" t="s">
        <v>27</v>
      </c>
      <c r="D130" s="195">
        <v>1</v>
      </c>
      <c r="E130" s="267"/>
      <c r="F130" s="268">
        <f t="shared" si="6"/>
        <v>0</v>
      </c>
    </row>
    <row r="131" spans="2:6" x14ac:dyDescent="0.2">
      <c r="B131" s="207" t="s">
        <v>149</v>
      </c>
      <c r="C131" s="208" t="s">
        <v>27</v>
      </c>
      <c r="D131" s="195">
        <v>1</v>
      </c>
      <c r="E131" s="267"/>
      <c r="F131" s="268">
        <f t="shared" si="6"/>
        <v>0</v>
      </c>
    </row>
    <row r="132" spans="2:6" x14ac:dyDescent="0.2">
      <c r="B132" s="207" t="s">
        <v>74</v>
      </c>
      <c r="C132" s="208" t="s">
        <v>27</v>
      </c>
      <c r="D132" s="195">
        <v>1</v>
      </c>
      <c r="E132" s="267"/>
      <c r="F132" s="268">
        <f t="shared" si="6"/>
        <v>0</v>
      </c>
    </row>
    <row r="133" spans="2:6" x14ac:dyDescent="0.2">
      <c r="B133" s="207" t="s">
        <v>162</v>
      </c>
      <c r="C133" s="208" t="s">
        <v>27</v>
      </c>
      <c r="D133" s="195">
        <v>2</v>
      </c>
      <c r="E133" s="267"/>
      <c r="F133" s="268">
        <f t="shared" si="6"/>
        <v>0</v>
      </c>
    </row>
    <row r="134" spans="2:6" x14ac:dyDescent="0.2">
      <c r="B134" s="207" t="s">
        <v>75</v>
      </c>
      <c r="C134" s="208" t="s">
        <v>27</v>
      </c>
      <c r="D134" s="195">
        <v>3</v>
      </c>
      <c r="E134" s="267"/>
      <c r="F134" s="268">
        <f t="shared" si="6"/>
        <v>0</v>
      </c>
    </row>
    <row r="135" spans="2:6" x14ac:dyDescent="0.2">
      <c r="B135" s="207" t="s">
        <v>76</v>
      </c>
      <c r="C135" s="208" t="s">
        <v>27</v>
      </c>
      <c r="D135" s="195">
        <v>1</v>
      </c>
      <c r="E135" s="267"/>
      <c r="F135" s="268">
        <f t="shared" si="6"/>
        <v>0</v>
      </c>
    </row>
    <row r="136" spans="2:6" x14ac:dyDescent="0.2">
      <c r="B136" s="207" t="s">
        <v>78</v>
      </c>
      <c r="C136" s="208" t="s">
        <v>27</v>
      </c>
      <c r="D136" s="195">
        <v>1</v>
      </c>
      <c r="E136" s="267"/>
      <c r="F136" s="268">
        <f t="shared" si="6"/>
        <v>0</v>
      </c>
    </row>
    <row r="137" spans="2:6" x14ac:dyDescent="0.2">
      <c r="B137" s="207" t="s">
        <v>150</v>
      </c>
      <c r="C137" s="208" t="s">
        <v>27</v>
      </c>
      <c r="D137" s="195">
        <v>1</v>
      </c>
      <c r="E137" s="267"/>
      <c r="F137" s="268">
        <f t="shared" si="6"/>
        <v>0</v>
      </c>
    </row>
    <row r="138" spans="2:6" x14ac:dyDescent="0.2">
      <c r="B138" s="207" t="s">
        <v>79</v>
      </c>
      <c r="C138" s="208" t="s">
        <v>27</v>
      </c>
      <c r="D138" s="195">
        <v>7</v>
      </c>
      <c r="E138" s="267"/>
      <c r="F138" s="268">
        <f t="shared" si="6"/>
        <v>0</v>
      </c>
    </row>
    <row r="139" spans="2:6" x14ac:dyDescent="0.2">
      <c r="B139" s="207" t="s">
        <v>80</v>
      </c>
      <c r="C139" s="208" t="s">
        <v>27</v>
      </c>
      <c r="D139" s="195">
        <v>2</v>
      </c>
      <c r="E139" s="267"/>
      <c r="F139" s="268">
        <f t="shared" si="6"/>
        <v>0</v>
      </c>
    </row>
    <row r="140" spans="2:6" x14ac:dyDescent="0.2">
      <c r="B140" s="207" t="s">
        <v>81</v>
      </c>
      <c r="C140" s="208" t="s">
        <v>27</v>
      </c>
      <c r="D140" s="195">
        <v>1</v>
      </c>
      <c r="E140" s="267"/>
      <c r="F140" s="268">
        <f t="shared" si="6"/>
        <v>0</v>
      </c>
    </row>
    <row r="141" spans="2:6" x14ac:dyDescent="0.2">
      <c r="B141" s="207" t="s">
        <v>82</v>
      </c>
      <c r="C141" s="208" t="s">
        <v>27</v>
      </c>
      <c r="D141" s="195">
        <v>4</v>
      </c>
      <c r="E141" s="267"/>
      <c r="F141" s="268">
        <f t="shared" si="6"/>
        <v>0</v>
      </c>
    </row>
    <row r="142" spans="2:6" x14ac:dyDescent="0.2">
      <c r="B142" s="207" t="s">
        <v>83</v>
      </c>
      <c r="C142" s="208" t="s">
        <v>27</v>
      </c>
      <c r="D142" s="195">
        <v>2</v>
      </c>
      <c r="E142" s="267"/>
      <c r="F142" s="268">
        <f t="shared" si="6"/>
        <v>0</v>
      </c>
    </row>
    <row r="143" spans="2:6" x14ac:dyDescent="0.2">
      <c r="B143" s="207" t="s">
        <v>84</v>
      </c>
      <c r="C143" s="208" t="s">
        <v>27</v>
      </c>
      <c r="D143" s="195">
        <v>1</v>
      </c>
      <c r="E143" s="267"/>
      <c r="F143" s="268">
        <f t="shared" si="6"/>
        <v>0</v>
      </c>
    </row>
    <row r="144" spans="2:6" x14ac:dyDescent="0.2">
      <c r="B144" s="207" t="s">
        <v>85</v>
      </c>
      <c r="C144" s="208" t="s">
        <v>27</v>
      </c>
      <c r="D144" s="195">
        <v>1</v>
      </c>
      <c r="E144" s="267"/>
      <c r="F144" s="268">
        <f t="shared" si="6"/>
        <v>0</v>
      </c>
    </row>
    <row r="145" spans="2:6" x14ac:dyDescent="0.2">
      <c r="B145" s="207" t="s">
        <v>86</v>
      </c>
      <c r="C145" s="208" t="s">
        <v>27</v>
      </c>
      <c r="D145" s="195">
        <v>1</v>
      </c>
      <c r="E145" s="267"/>
      <c r="F145" s="268">
        <f t="shared" si="6"/>
        <v>0</v>
      </c>
    </row>
    <row r="146" spans="2:6" x14ac:dyDescent="0.2">
      <c r="B146" s="207" t="s">
        <v>87</v>
      </c>
      <c r="C146" s="208" t="s">
        <v>27</v>
      </c>
      <c r="D146" s="195">
        <v>1</v>
      </c>
      <c r="E146" s="267"/>
      <c r="F146" s="268">
        <f t="shared" si="6"/>
        <v>0</v>
      </c>
    </row>
    <row r="147" spans="2:6" x14ac:dyDescent="0.2">
      <c r="B147" s="207" t="s">
        <v>88</v>
      </c>
      <c r="C147" s="208" t="s">
        <v>27</v>
      </c>
      <c r="D147" s="195">
        <v>1</v>
      </c>
      <c r="E147" s="267"/>
      <c r="F147" s="268">
        <f t="shared" si="6"/>
        <v>0</v>
      </c>
    </row>
    <row r="148" spans="2:6" x14ac:dyDescent="0.2">
      <c r="B148" s="207" t="s">
        <v>89</v>
      </c>
      <c r="C148" s="208" t="s">
        <v>27</v>
      </c>
      <c r="D148" s="195">
        <v>1</v>
      </c>
      <c r="E148" s="267"/>
      <c r="F148" s="268">
        <f t="shared" si="6"/>
        <v>0</v>
      </c>
    </row>
    <row r="149" spans="2:6" x14ac:dyDescent="0.2">
      <c r="B149" s="207" t="s">
        <v>90</v>
      </c>
      <c r="C149" s="208" t="s">
        <v>27</v>
      </c>
      <c r="D149" s="195">
        <v>3</v>
      </c>
      <c r="E149" s="267"/>
      <c r="F149" s="268">
        <f t="shared" si="6"/>
        <v>0</v>
      </c>
    </row>
    <row r="150" spans="2:6" x14ac:dyDescent="0.2">
      <c r="B150" s="207" t="s">
        <v>92</v>
      </c>
      <c r="C150" s="208" t="s">
        <v>27</v>
      </c>
      <c r="D150" s="195">
        <v>2</v>
      </c>
      <c r="E150" s="267"/>
      <c r="F150" s="268">
        <f t="shared" si="6"/>
        <v>0</v>
      </c>
    </row>
    <row r="151" spans="2:6" x14ac:dyDescent="0.2">
      <c r="B151" s="207" t="s">
        <v>93</v>
      </c>
      <c r="C151" s="208" t="s">
        <v>27</v>
      </c>
      <c r="D151" s="195">
        <v>3</v>
      </c>
      <c r="E151" s="267"/>
      <c r="F151" s="268">
        <f t="shared" si="6"/>
        <v>0</v>
      </c>
    </row>
    <row r="152" spans="2:6" x14ac:dyDescent="0.2">
      <c r="B152" s="207" t="s">
        <v>91</v>
      </c>
      <c r="C152" s="208" t="s">
        <v>27</v>
      </c>
      <c r="D152" s="195">
        <v>1</v>
      </c>
      <c r="E152" s="267"/>
      <c r="F152" s="268">
        <f t="shared" si="6"/>
        <v>0</v>
      </c>
    </row>
    <row r="153" spans="2:6" x14ac:dyDescent="0.2">
      <c r="B153" s="207" t="s">
        <v>94</v>
      </c>
      <c r="C153" s="208" t="s">
        <v>27</v>
      </c>
      <c r="D153" s="195">
        <v>2</v>
      </c>
      <c r="E153" s="267"/>
      <c r="F153" s="268">
        <f t="shared" si="6"/>
        <v>0</v>
      </c>
    </row>
    <row r="154" spans="2:6" x14ac:dyDescent="0.2">
      <c r="B154" s="207" t="s">
        <v>95</v>
      </c>
      <c r="C154" s="208" t="s">
        <v>27</v>
      </c>
      <c r="D154" s="195">
        <v>4</v>
      </c>
      <c r="E154" s="267"/>
      <c r="F154" s="268">
        <f t="shared" si="6"/>
        <v>0</v>
      </c>
    </row>
    <row r="155" spans="2:6" x14ac:dyDescent="0.2">
      <c r="B155" s="207" t="s">
        <v>96</v>
      </c>
      <c r="C155" s="208" t="s">
        <v>27</v>
      </c>
      <c r="D155" s="195">
        <v>1</v>
      </c>
      <c r="E155" s="267"/>
      <c r="F155" s="268">
        <f t="shared" si="6"/>
        <v>0</v>
      </c>
    </row>
    <row r="156" spans="2:6" x14ac:dyDescent="0.2">
      <c r="B156" s="207" t="s">
        <v>97</v>
      </c>
      <c r="C156" s="208" t="s">
        <v>27</v>
      </c>
      <c r="D156" s="195">
        <v>1</v>
      </c>
      <c r="E156" s="267"/>
      <c r="F156" s="268">
        <f t="shared" si="6"/>
        <v>0</v>
      </c>
    </row>
    <row r="157" spans="2:6" x14ac:dyDescent="0.2">
      <c r="B157" s="207" t="s">
        <v>98</v>
      </c>
      <c r="C157" s="208" t="s">
        <v>27</v>
      </c>
      <c r="D157" s="195">
        <v>2</v>
      </c>
      <c r="E157" s="267"/>
      <c r="F157" s="268">
        <f t="shared" si="6"/>
        <v>0</v>
      </c>
    </row>
    <row r="158" spans="2:6" x14ac:dyDescent="0.2">
      <c r="B158" s="207" t="s">
        <v>99</v>
      </c>
      <c r="C158" s="208" t="s">
        <v>27</v>
      </c>
      <c r="D158" s="195">
        <v>1</v>
      </c>
      <c r="E158" s="267"/>
      <c r="F158" s="268">
        <f t="shared" si="6"/>
        <v>0</v>
      </c>
    </row>
    <row r="159" spans="2:6" x14ac:dyDescent="0.2">
      <c r="B159" s="207" t="s">
        <v>152</v>
      </c>
      <c r="C159" s="208" t="s">
        <v>27</v>
      </c>
      <c r="D159" s="195">
        <v>1</v>
      </c>
      <c r="E159" s="267"/>
      <c r="F159" s="268">
        <f t="shared" si="6"/>
        <v>0</v>
      </c>
    </row>
    <row r="160" spans="2:6" x14ac:dyDescent="0.2">
      <c r="B160" s="207" t="s">
        <v>73</v>
      </c>
      <c r="C160" s="208" t="s">
        <v>27</v>
      </c>
      <c r="D160" s="195">
        <v>1</v>
      </c>
      <c r="E160" s="267"/>
      <c r="F160" s="268">
        <f t="shared" si="6"/>
        <v>0</v>
      </c>
    </row>
    <row r="161" spans="2:6" x14ac:dyDescent="0.2">
      <c r="B161" s="207" t="s">
        <v>151</v>
      </c>
      <c r="C161" s="208" t="s">
        <v>27</v>
      </c>
      <c r="D161" s="195">
        <v>1</v>
      </c>
      <c r="E161" s="267"/>
      <c r="F161" s="268">
        <f t="shared" si="6"/>
        <v>0</v>
      </c>
    </row>
    <row r="162" spans="2:6" x14ac:dyDescent="0.2">
      <c r="B162" s="207" t="s">
        <v>102</v>
      </c>
      <c r="C162" s="208" t="s">
        <v>27</v>
      </c>
      <c r="D162" s="195">
        <v>1</v>
      </c>
      <c r="E162" s="267"/>
      <c r="F162" s="268">
        <f t="shared" si="6"/>
        <v>0</v>
      </c>
    </row>
    <row r="163" spans="2:6" x14ac:dyDescent="0.2">
      <c r="B163" s="207" t="s">
        <v>153</v>
      </c>
      <c r="C163" s="208" t="s">
        <v>27</v>
      </c>
      <c r="D163" s="195">
        <v>1</v>
      </c>
      <c r="E163" s="267"/>
      <c r="F163" s="268">
        <f t="shared" si="6"/>
        <v>0</v>
      </c>
    </row>
    <row r="164" spans="2:6" x14ac:dyDescent="0.2">
      <c r="B164" s="207" t="s">
        <v>104</v>
      </c>
      <c r="C164" s="208" t="s">
        <v>27</v>
      </c>
      <c r="D164" s="195">
        <v>1</v>
      </c>
      <c r="E164" s="267"/>
      <c r="F164" s="268">
        <f t="shared" si="6"/>
        <v>0</v>
      </c>
    </row>
    <row r="165" spans="2:6" x14ac:dyDescent="0.2">
      <c r="B165" s="207" t="s">
        <v>105</v>
      </c>
      <c r="C165" s="208" t="s">
        <v>27</v>
      </c>
      <c r="D165" s="195">
        <v>1</v>
      </c>
      <c r="E165" s="267"/>
      <c r="F165" s="268">
        <f t="shared" si="6"/>
        <v>0</v>
      </c>
    </row>
    <row r="166" spans="2:6" x14ac:dyDescent="0.2">
      <c r="B166" s="207" t="s">
        <v>106</v>
      </c>
      <c r="C166" s="208" t="s">
        <v>27</v>
      </c>
      <c r="D166" s="195">
        <v>1</v>
      </c>
      <c r="E166" s="267"/>
      <c r="F166" s="268">
        <f t="shared" si="6"/>
        <v>0</v>
      </c>
    </row>
    <row r="167" spans="2:6" x14ac:dyDescent="0.2">
      <c r="B167" s="207" t="s">
        <v>156</v>
      </c>
      <c r="C167" s="208" t="s">
        <v>27</v>
      </c>
      <c r="D167" s="195">
        <v>1</v>
      </c>
      <c r="E167" s="267"/>
      <c r="F167" s="268">
        <f t="shared" si="6"/>
        <v>0</v>
      </c>
    </row>
    <row r="168" spans="2:6" x14ac:dyDescent="0.2">
      <c r="B168" s="207" t="s">
        <v>157</v>
      </c>
      <c r="C168" s="208" t="s">
        <v>27</v>
      </c>
      <c r="D168" s="195">
        <v>1</v>
      </c>
      <c r="E168" s="267"/>
      <c r="F168" s="268">
        <f t="shared" si="6"/>
        <v>0</v>
      </c>
    </row>
    <row r="169" spans="2:6" x14ac:dyDescent="0.2">
      <c r="B169" s="207" t="s">
        <v>71</v>
      </c>
      <c r="C169" s="208" t="s">
        <v>27</v>
      </c>
      <c r="D169" s="195">
        <v>2</v>
      </c>
      <c r="E169" s="267"/>
      <c r="F169" s="268">
        <f t="shared" si="6"/>
        <v>0</v>
      </c>
    </row>
    <row r="170" spans="2:6" x14ac:dyDescent="0.2">
      <c r="B170" s="207" t="s">
        <v>72</v>
      </c>
      <c r="C170" s="208" t="s">
        <v>27</v>
      </c>
      <c r="D170" s="195">
        <v>1</v>
      </c>
      <c r="E170" s="267"/>
      <c r="F170" s="268">
        <f t="shared" si="6"/>
        <v>0</v>
      </c>
    </row>
    <row r="171" spans="2:6" x14ac:dyDescent="0.2">
      <c r="B171" s="207" t="s">
        <v>73</v>
      </c>
      <c r="C171" s="208" t="s">
        <v>27</v>
      </c>
      <c r="D171" s="195">
        <v>1</v>
      </c>
      <c r="E171" s="267"/>
      <c r="F171" s="268">
        <f t="shared" si="6"/>
        <v>0</v>
      </c>
    </row>
    <row r="172" spans="2:6" x14ac:dyDescent="0.2">
      <c r="B172" s="207" t="s">
        <v>74</v>
      </c>
      <c r="C172" s="208" t="s">
        <v>27</v>
      </c>
      <c r="D172" s="195">
        <v>1</v>
      </c>
      <c r="E172" s="267"/>
      <c r="F172" s="268">
        <f t="shared" si="6"/>
        <v>0</v>
      </c>
    </row>
    <row r="173" spans="2:6" x14ac:dyDescent="0.2">
      <c r="B173" s="207" t="s">
        <v>162</v>
      </c>
      <c r="C173" s="208" t="s">
        <v>27</v>
      </c>
      <c r="D173" s="195">
        <v>2</v>
      </c>
      <c r="E173" s="267"/>
      <c r="F173" s="268">
        <f t="shared" si="6"/>
        <v>0</v>
      </c>
    </row>
    <row r="174" spans="2:6" x14ac:dyDescent="0.2">
      <c r="B174" s="207" t="s">
        <v>75</v>
      </c>
      <c r="C174" s="208" t="s">
        <v>27</v>
      </c>
      <c r="D174" s="195">
        <v>1</v>
      </c>
      <c r="E174" s="267"/>
      <c r="F174" s="268">
        <f t="shared" si="6"/>
        <v>0</v>
      </c>
    </row>
    <row r="175" spans="2:6" x14ac:dyDescent="0.2">
      <c r="B175" s="207" t="s">
        <v>76</v>
      </c>
      <c r="C175" s="208" t="s">
        <v>27</v>
      </c>
      <c r="D175" s="195">
        <v>1</v>
      </c>
      <c r="E175" s="267"/>
      <c r="F175" s="268">
        <f t="shared" si="6"/>
        <v>0</v>
      </c>
    </row>
    <row r="176" spans="2:6" x14ac:dyDescent="0.2">
      <c r="B176" s="207" t="s">
        <v>77</v>
      </c>
      <c r="C176" s="208" t="s">
        <v>27</v>
      </c>
      <c r="D176" s="195">
        <v>2</v>
      </c>
      <c r="E176" s="267"/>
      <c r="F176" s="268">
        <f t="shared" si="6"/>
        <v>0</v>
      </c>
    </row>
    <row r="177" spans="2:6" x14ac:dyDescent="0.2">
      <c r="B177" s="207" t="s">
        <v>78</v>
      </c>
      <c r="C177" s="208" t="s">
        <v>27</v>
      </c>
      <c r="D177" s="195">
        <v>1</v>
      </c>
      <c r="E177" s="267"/>
      <c r="F177" s="268">
        <f t="shared" si="6"/>
        <v>0</v>
      </c>
    </row>
    <row r="178" spans="2:6" x14ac:dyDescent="0.2">
      <c r="B178" s="207" t="s">
        <v>79</v>
      </c>
      <c r="C178" s="208" t="s">
        <v>27</v>
      </c>
      <c r="D178" s="195">
        <v>9</v>
      </c>
      <c r="E178" s="267"/>
      <c r="F178" s="268">
        <f t="shared" si="6"/>
        <v>0</v>
      </c>
    </row>
    <row r="179" spans="2:6" x14ac:dyDescent="0.2">
      <c r="B179" s="207" t="s">
        <v>80</v>
      </c>
      <c r="C179" s="208" t="s">
        <v>27</v>
      </c>
      <c r="D179" s="195">
        <v>2</v>
      </c>
      <c r="E179" s="267"/>
      <c r="F179" s="268">
        <f t="shared" si="6"/>
        <v>0</v>
      </c>
    </row>
    <row r="180" spans="2:6" x14ac:dyDescent="0.2">
      <c r="B180" s="207" t="s">
        <v>81</v>
      </c>
      <c r="C180" s="208" t="s">
        <v>27</v>
      </c>
      <c r="D180" s="195">
        <v>1</v>
      </c>
      <c r="E180" s="267"/>
      <c r="F180" s="268">
        <f t="shared" si="6"/>
        <v>0</v>
      </c>
    </row>
    <row r="181" spans="2:6" x14ac:dyDescent="0.2">
      <c r="B181" s="207" t="s">
        <v>82</v>
      </c>
      <c r="C181" s="208" t="s">
        <v>27</v>
      </c>
      <c r="D181" s="195">
        <v>3</v>
      </c>
      <c r="E181" s="267"/>
      <c r="F181" s="268">
        <f t="shared" si="6"/>
        <v>0</v>
      </c>
    </row>
    <row r="182" spans="2:6" x14ac:dyDescent="0.2">
      <c r="B182" s="207" t="s">
        <v>83</v>
      </c>
      <c r="C182" s="208" t="s">
        <v>27</v>
      </c>
      <c r="D182" s="195">
        <v>4</v>
      </c>
      <c r="E182" s="267"/>
      <c r="F182" s="268">
        <f t="shared" si="6"/>
        <v>0</v>
      </c>
    </row>
    <row r="183" spans="2:6" x14ac:dyDescent="0.2">
      <c r="B183" s="207" t="s">
        <v>84</v>
      </c>
      <c r="C183" s="208" t="s">
        <v>27</v>
      </c>
      <c r="D183" s="195">
        <v>1</v>
      </c>
      <c r="E183" s="267"/>
      <c r="F183" s="268">
        <f t="shared" si="6"/>
        <v>0</v>
      </c>
    </row>
    <row r="184" spans="2:6" x14ac:dyDescent="0.2">
      <c r="B184" s="207" t="s">
        <v>85</v>
      </c>
      <c r="C184" s="208" t="s">
        <v>27</v>
      </c>
      <c r="D184" s="195">
        <v>1</v>
      </c>
      <c r="E184" s="267"/>
      <c r="F184" s="268">
        <f t="shared" si="6"/>
        <v>0</v>
      </c>
    </row>
    <row r="185" spans="2:6" x14ac:dyDescent="0.2">
      <c r="B185" s="207" t="s">
        <v>86</v>
      </c>
      <c r="C185" s="208" t="s">
        <v>27</v>
      </c>
      <c r="D185" s="195">
        <v>1</v>
      </c>
      <c r="E185" s="267"/>
      <c r="F185" s="268">
        <f t="shared" si="6"/>
        <v>0</v>
      </c>
    </row>
    <row r="186" spans="2:6" x14ac:dyDescent="0.2">
      <c r="B186" s="207" t="s">
        <v>87</v>
      </c>
      <c r="C186" s="208" t="s">
        <v>27</v>
      </c>
      <c r="D186" s="195">
        <v>1</v>
      </c>
      <c r="E186" s="267"/>
      <c r="F186" s="268">
        <f t="shared" si="6"/>
        <v>0</v>
      </c>
    </row>
    <row r="187" spans="2:6" x14ac:dyDescent="0.2">
      <c r="B187" s="207" t="s">
        <v>88</v>
      </c>
      <c r="C187" s="208" t="s">
        <v>27</v>
      </c>
      <c r="D187" s="195">
        <v>1</v>
      </c>
      <c r="E187" s="267"/>
      <c r="F187" s="268">
        <f t="shared" si="6"/>
        <v>0</v>
      </c>
    </row>
    <row r="188" spans="2:6" x14ac:dyDescent="0.2">
      <c r="B188" s="207" t="s">
        <v>89</v>
      </c>
      <c r="C188" s="208" t="s">
        <v>27</v>
      </c>
      <c r="D188" s="195">
        <v>1</v>
      </c>
      <c r="E188" s="267"/>
      <c r="F188" s="268">
        <f t="shared" si="6"/>
        <v>0</v>
      </c>
    </row>
    <row r="189" spans="2:6" x14ac:dyDescent="0.2">
      <c r="B189" s="207" t="s">
        <v>90</v>
      </c>
      <c r="C189" s="208" t="s">
        <v>27</v>
      </c>
      <c r="D189" s="195">
        <v>3</v>
      </c>
      <c r="E189" s="267"/>
      <c r="F189" s="268">
        <f t="shared" si="6"/>
        <v>0</v>
      </c>
    </row>
    <row r="190" spans="2:6" x14ac:dyDescent="0.2">
      <c r="B190" s="207" t="s">
        <v>92</v>
      </c>
      <c r="C190" s="208" t="s">
        <v>27</v>
      </c>
      <c r="D190" s="195">
        <v>2</v>
      </c>
      <c r="E190" s="267"/>
      <c r="F190" s="268">
        <f t="shared" si="6"/>
        <v>0</v>
      </c>
    </row>
    <row r="191" spans="2:6" x14ac:dyDescent="0.2">
      <c r="B191" s="207" t="s">
        <v>93</v>
      </c>
      <c r="C191" s="208" t="s">
        <v>27</v>
      </c>
      <c r="D191" s="195">
        <v>3</v>
      </c>
      <c r="E191" s="267"/>
      <c r="F191" s="268">
        <f t="shared" ref="F191:F206" si="7">D191*E191</f>
        <v>0</v>
      </c>
    </row>
    <row r="192" spans="2:6" x14ac:dyDescent="0.2">
      <c r="B192" s="207" t="s">
        <v>91</v>
      </c>
      <c r="C192" s="208" t="s">
        <v>27</v>
      </c>
      <c r="D192" s="195">
        <v>1</v>
      </c>
      <c r="E192" s="267"/>
      <c r="F192" s="268">
        <f t="shared" si="7"/>
        <v>0</v>
      </c>
    </row>
    <row r="193" spans="1:6" x14ac:dyDescent="0.2">
      <c r="B193" s="207" t="s">
        <v>94</v>
      </c>
      <c r="C193" s="208" t="s">
        <v>27</v>
      </c>
      <c r="D193" s="195">
        <v>2</v>
      </c>
      <c r="E193" s="267"/>
      <c r="F193" s="268">
        <f t="shared" si="7"/>
        <v>0</v>
      </c>
    </row>
    <row r="194" spans="1:6" x14ac:dyDescent="0.2">
      <c r="B194" s="207" t="s">
        <v>95</v>
      </c>
      <c r="C194" s="208" t="s">
        <v>27</v>
      </c>
      <c r="D194" s="195">
        <v>4</v>
      </c>
      <c r="E194" s="267"/>
      <c r="F194" s="268">
        <f t="shared" si="7"/>
        <v>0</v>
      </c>
    </row>
    <row r="195" spans="1:6" x14ac:dyDescent="0.2">
      <c r="B195" s="207" t="s">
        <v>96</v>
      </c>
      <c r="C195" s="208" t="s">
        <v>27</v>
      </c>
      <c r="D195" s="195">
        <v>1</v>
      </c>
      <c r="E195" s="267"/>
      <c r="F195" s="268">
        <f t="shared" si="7"/>
        <v>0</v>
      </c>
    </row>
    <row r="196" spans="1:6" x14ac:dyDescent="0.2">
      <c r="B196" s="207" t="s">
        <v>97</v>
      </c>
      <c r="C196" s="208" t="s">
        <v>27</v>
      </c>
      <c r="D196" s="195">
        <v>1</v>
      </c>
      <c r="E196" s="267"/>
      <c r="F196" s="268">
        <f t="shared" si="7"/>
        <v>0</v>
      </c>
    </row>
    <row r="197" spans="1:6" x14ac:dyDescent="0.2">
      <c r="B197" s="207" t="s">
        <v>98</v>
      </c>
      <c r="C197" s="208" t="s">
        <v>27</v>
      </c>
      <c r="D197" s="195">
        <v>2</v>
      </c>
      <c r="E197" s="267"/>
      <c r="F197" s="268">
        <f t="shared" si="7"/>
        <v>0</v>
      </c>
    </row>
    <row r="198" spans="1:6" x14ac:dyDescent="0.2">
      <c r="B198" s="207" t="s">
        <v>99</v>
      </c>
      <c r="C198" s="208" t="s">
        <v>27</v>
      </c>
      <c r="D198" s="195">
        <v>1</v>
      </c>
      <c r="E198" s="267"/>
      <c r="F198" s="268">
        <f t="shared" si="7"/>
        <v>0</v>
      </c>
    </row>
    <row r="199" spans="1:6" x14ac:dyDescent="0.2">
      <c r="B199" s="207" t="s">
        <v>78</v>
      </c>
      <c r="C199" s="208" t="s">
        <v>27</v>
      </c>
      <c r="D199" s="195">
        <v>1</v>
      </c>
      <c r="E199" s="267"/>
      <c r="F199" s="268">
        <f t="shared" si="7"/>
        <v>0</v>
      </c>
    </row>
    <row r="200" spans="1:6" x14ac:dyDescent="0.2">
      <c r="B200" s="207" t="s">
        <v>100</v>
      </c>
      <c r="C200" s="208" t="s">
        <v>27</v>
      </c>
      <c r="D200" s="195">
        <v>1</v>
      </c>
      <c r="E200" s="267"/>
      <c r="F200" s="268">
        <f t="shared" si="7"/>
        <v>0</v>
      </c>
    </row>
    <row r="201" spans="1:6" x14ac:dyDescent="0.2">
      <c r="B201" s="207" t="s">
        <v>101</v>
      </c>
      <c r="C201" s="208" t="s">
        <v>27</v>
      </c>
      <c r="D201" s="195">
        <v>1</v>
      </c>
      <c r="E201" s="267"/>
      <c r="F201" s="268">
        <f t="shared" si="7"/>
        <v>0</v>
      </c>
    </row>
    <row r="202" spans="1:6" x14ac:dyDescent="0.2">
      <c r="B202" s="207" t="s">
        <v>102</v>
      </c>
      <c r="C202" s="208" t="s">
        <v>27</v>
      </c>
      <c r="D202" s="195">
        <v>1</v>
      </c>
      <c r="E202" s="267"/>
      <c r="F202" s="268">
        <f t="shared" si="7"/>
        <v>0</v>
      </c>
    </row>
    <row r="203" spans="1:6" x14ac:dyDescent="0.2">
      <c r="B203" s="207" t="s">
        <v>103</v>
      </c>
      <c r="C203" s="208" t="s">
        <v>27</v>
      </c>
      <c r="D203" s="195">
        <v>1</v>
      </c>
      <c r="E203" s="267"/>
      <c r="F203" s="268">
        <f t="shared" si="7"/>
        <v>0</v>
      </c>
    </row>
    <row r="204" spans="1:6" x14ac:dyDescent="0.2">
      <c r="B204" s="207" t="s">
        <v>104</v>
      </c>
      <c r="C204" s="208" t="s">
        <v>27</v>
      </c>
      <c r="D204" s="195">
        <v>1</v>
      </c>
      <c r="E204" s="267"/>
      <c r="F204" s="268">
        <f t="shared" si="7"/>
        <v>0</v>
      </c>
    </row>
    <row r="205" spans="1:6" x14ac:dyDescent="0.2">
      <c r="B205" s="207" t="s">
        <v>105</v>
      </c>
      <c r="C205" s="208" t="s">
        <v>27</v>
      </c>
      <c r="D205" s="195">
        <v>1</v>
      </c>
      <c r="E205" s="267"/>
      <c r="F205" s="268">
        <f t="shared" si="7"/>
        <v>0</v>
      </c>
    </row>
    <row r="206" spans="1:6" x14ac:dyDescent="0.2">
      <c r="B206" s="207" t="s">
        <v>106</v>
      </c>
      <c r="C206" s="208" t="s">
        <v>27</v>
      </c>
      <c r="D206" s="195">
        <v>1</v>
      </c>
      <c r="E206" s="267"/>
      <c r="F206" s="268">
        <f t="shared" si="7"/>
        <v>0</v>
      </c>
    </row>
    <row r="207" spans="1:6" x14ac:dyDescent="0.2">
      <c r="B207" s="207"/>
      <c r="C207" s="208"/>
      <c r="D207" s="195"/>
      <c r="E207" s="267"/>
      <c r="F207" s="268"/>
    </row>
    <row r="208" spans="1:6" ht="305.25" customHeight="1" x14ac:dyDescent="0.2">
      <c r="A208" s="188" t="s">
        <v>137</v>
      </c>
      <c r="B208" s="200" t="s">
        <v>346</v>
      </c>
      <c r="C208" s="208"/>
      <c r="D208" s="195"/>
      <c r="E208" s="267"/>
      <c r="F208" s="268"/>
    </row>
    <row r="209" spans="1:6" x14ac:dyDescent="0.2">
      <c r="B209" s="189" t="s">
        <v>110</v>
      </c>
      <c r="C209" s="208" t="s">
        <v>27</v>
      </c>
      <c r="D209" s="195">
        <v>4</v>
      </c>
      <c r="E209" s="267"/>
      <c r="F209" s="268">
        <f>D209*E209</f>
        <v>0</v>
      </c>
    </row>
    <row r="210" spans="1:6" x14ac:dyDescent="0.2">
      <c r="B210" s="189"/>
      <c r="C210" s="208"/>
      <c r="D210" s="195"/>
      <c r="E210" s="267"/>
      <c r="F210" s="268"/>
    </row>
    <row r="211" spans="1:6" ht="102" x14ac:dyDescent="0.2">
      <c r="A211" s="188" t="s">
        <v>139</v>
      </c>
      <c r="B211" s="189" t="s">
        <v>199</v>
      </c>
      <c r="C211" s="208"/>
      <c r="D211" s="195"/>
      <c r="E211" s="267"/>
      <c r="F211" s="268"/>
    </row>
    <row r="212" spans="1:6" ht="306" x14ac:dyDescent="0.2">
      <c r="A212" s="188"/>
      <c r="B212" s="189" t="s">
        <v>201</v>
      </c>
      <c r="C212" s="208"/>
      <c r="D212" s="195"/>
      <c r="E212" s="267"/>
      <c r="F212" s="268"/>
    </row>
    <row r="213" spans="1:6" ht="129.75" customHeight="1" x14ac:dyDescent="0.2">
      <c r="A213" s="209"/>
      <c r="B213" s="189" t="s">
        <v>202</v>
      </c>
      <c r="C213" s="208"/>
      <c r="D213" s="195"/>
      <c r="E213" s="267"/>
      <c r="F213" s="268"/>
    </row>
    <row r="214" spans="1:6" ht="38.25" x14ac:dyDescent="0.2">
      <c r="A214" s="209"/>
      <c r="B214" s="189" t="s">
        <v>197</v>
      </c>
      <c r="C214" s="190" t="s">
        <v>27</v>
      </c>
      <c r="D214" s="195">
        <v>2</v>
      </c>
      <c r="E214" s="267"/>
      <c r="F214" s="268">
        <f>D214*E214</f>
        <v>0</v>
      </c>
    </row>
    <row r="215" spans="1:6" x14ac:dyDescent="0.2">
      <c r="A215" s="209"/>
      <c r="B215" s="189"/>
      <c r="C215" s="208"/>
      <c r="D215" s="195"/>
      <c r="E215" s="267"/>
      <c r="F215" s="268"/>
    </row>
    <row r="216" spans="1:6" ht="78.75" x14ac:dyDescent="0.2">
      <c r="A216" s="188" t="s">
        <v>140</v>
      </c>
      <c r="B216" s="189" t="s">
        <v>325</v>
      </c>
      <c r="C216" s="190" t="s">
        <v>309</v>
      </c>
      <c r="D216" s="194">
        <f>1+0.5*0.5*0.5*4</f>
        <v>1.5</v>
      </c>
      <c r="E216" s="267"/>
      <c r="F216" s="268">
        <f>D216*E216</f>
        <v>0</v>
      </c>
    </row>
    <row r="217" spans="1:6" x14ac:dyDescent="0.2">
      <c r="B217" s="207"/>
      <c r="C217" s="208"/>
      <c r="D217" s="195"/>
      <c r="E217" s="267"/>
      <c r="F217" s="268"/>
    </row>
    <row r="218" spans="1:6" ht="152.25" customHeight="1" x14ac:dyDescent="0.2">
      <c r="A218" s="188" t="s">
        <v>141</v>
      </c>
      <c r="B218" s="200" t="s">
        <v>131</v>
      </c>
    </row>
    <row r="219" spans="1:6" x14ac:dyDescent="0.2">
      <c r="B219" s="189" t="s">
        <v>132</v>
      </c>
      <c r="C219" s="208" t="s">
        <v>27</v>
      </c>
      <c r="D219" s="195">
        <v>2</v>
      </c>
      <c r="E219" s="267"/>
      <c r="F219" s="268">
        <f>D219*E219</f>
        <v>0</v>
      </c>
    </row>
    <row r="220" spans="1:6" x14ac:dyDescent="0.2">
      <c r="B220" s="200"/>
      <c r="C220" s="190"/>
      <c r="D220" s="194"/>
      <c r="E220" s="267"/>
      <c r="F220" s="268"/>
    </row>
    <row r="221" spans="1:6" ht="129.75" x14ac:dyDescent="0.2">
      <c r="A221" s="188" t="s">
        <v>142</v>
      </c>
      <c r="B221" s="200" t="s">
        <v>326</v>
      </c>
      <c r="C221" s="190"/>
      <c r="D221" s="194"/>
      <c r="E221" s="267"/>
      <c r="F221" s="268"/>
    </row>
    <row r="222" spans="1:6" ht="15" x14ac:dyDescent="0.2">
      <c r="B222" s="210" t="s">
        <v>327</v>
      </c>
      <c r="C222" s="211" t="s">
        <v>309</v>
      </c>
      <c r="D222" s="212">
        <f>D59+D60-D225</f>
        <v>384.06</v>
      </c>
      <c r="E222" s="271"/>
      <c r="F222" s="268">
        <f>D222*E222</f>
        <v>0</v>
      </c>
    </row>
    <row r="223" spans="1:6" x14ac:dyDescent="0.2">
      <c r="B223" s="200"/>
      <c r="C223" s="190"/>
      <c r="D223" s="191"/>
      <c r="E223" s="267"/>
      <c r="F223" s="268"/>
    </row>
    <row r="224" spans="1:6" ht="38.25" x14ac:dyDescent="0.2">
      <c r="A224" s="188" t="s">
        <v>143</v>
      </c>
      <c r="B224" s="210" t="s">
        <v>48</v>
      </c>
      <c r="C224" s="190"/>
      <c r="D224" s="194"/>
      <c r="E224" s="267"/>
      <c r="F224" s="268"/>
    </row>
    <row r="225" spans="1:6" ht="27.75" x14ac:dyDescent="0.2">
      <c r="B225" s="210" t="s">
        <v>328</v>
      </c>
      <c r="C225" s="213" t="s">
        <v>309</v>
      </c>
      <c r="D225" s="212">
        <f>D63+D75+D78+(4.5*3*4.5)*2</f>
        <v>203.94</v>
      </c>
      <c r="E225" s="271"/>
      <c r="F225" s="268">
        <f>D225*E225</f>
        <v>0</v>
      </c>
    </row>
    <row r="226" spans="1:6" x14ac:dyDescent="0.2">
      <c r="B226" s="200"/>
      <c r="C226" s="190"/>
      <c r="D226" s="194"/>
      <c r="E226" s="267"/>
      <c r="F226" s="268"/>
    </row>
    <row r="227" spans="1:6" ht="53.25" x14ac:dyDescent="0.2">
      <c r="A227" s="188" t="s">
        <v>144</v>
      </c>
      <c r="B227" s="214" t="s">
        <v>329</v>
      </c>
      <c r="C227" s="190"/>
      <c r="D227" s="194"/>
      <c r="E227" s="267"/>
      <c r="F227" s="268"/>
    </row>
    <row r="228" spans="1:6" ht="15.75" customHeight="1" x14ac:dyDescent="0.2">
      <c r="B228" s="189" t="s">
        <v>331</v>
      </c>
      <c r="C228" s="190" t="s">
        <v>312</v>
      </c>
      <c r="D228" s="194">
        <f>(8+9+10+9)*5.7+0*6.5</f>
        <v>205.20000000000002</v>
      </c>
      <c r="E228" s="267"/>
      <c r="F228" s="268">
        <f>D228*E228</f>
        <v>0</v>
      </c>
    </row>
    <row r="229" spans="1:6" x14ac:dyDescent="0.2">
      <c r="B229" s="189"/>
      <c r="C229" s="190"/>
      <c r="D229" s="194"/>
      <c r="E229" s="267"/>
      <c r="F229" s="268"/>
    </row>
    <row r="230" spans="1:6" ht="191.25" x14ac:dyDescent="0.2">
      <c r="A230" s="188" t="s">
        <v>147</v>
      </c>
      <c r="B230" s="215" t="s">
        <v>44</v>
      </c>
      <c r="C230" s="190"/>
      <c r="D230" s="194"/>
      <c r="E230" s="267"/>
      <c r="F230" s="268"/>
    </row>
    <row r="231" spans="1:6" ht="15" x14ac:dyDescent="0.2">
      <c r="B231" s="215" t="s">
        <v>330</v>
      </c>
      <c r="C231" s="216" t="s">
        <v>307</v>
      </c>
      <c r="D231" s="194">
        <v>4</v>
      </c>
      <c r="E231" s="271"/>
      <c r="F231" s="268">
        <f>D231*E231</f>
        <v>0</v>
      </c>
    </row>
    <row r="232" spans="1:6" x14ac:dyDescent="0.2">
      <c r="B232" s="189"/>
      <c r="C232" s="190"/>
      <c r="D232" s="194"/>
      <c r="E232" s="267"/>
      <c r="F232" s="268"/>
    </row>
    <row r="233" spans="1:6" ht="149.25" customHeight="1" x14ac:dyDescent="0.2">
      <c r="A233" s="188" t="s">
        <v>189</v>
      </c>
      <c r="B233" s="189" t="s">
        <v>53</v>
      </c>
      <c r="C233" s="190"/>
      <c r="D233" s="194"/>
      <c r="E233" s="267"/>
      <c r="F233" s="268"/>
    </row>
    <row r="234" spans="1:6" ht="27.75" x14ac:dyDescent="0.2">
      <c r="B234" s="189" t="s">
        <v>331</v>
      </c>
      <c r="C234" s="190"/>
      <c r="D234" s="194"/>
      <c r="E234" s="267"/>
      <c r="F234" s="268"/>
    </row>
    <row r="235" spans="1:6" ht="15" x14ac:dyDescent="0.2">
      <c r="B235" s="189" t="s">
        <v>51</v>
      </c>
      <c r="C235" s="190" t="s">
        <v>312</v>
      </c>
      <c r="D235" s="194">
        <f>D228</f>
        <v>205.20000000000002</v>
      </c>
      <c r="E235" s="267"/>
      <c r="F235" s="268">
        <f t="shared" ref="F235:F237" si="8">D235*E235</f>
        <v>0</v>
      </c>
    </row>
    <row r="236" spans="1:6" ht="15" x14ac:dyDescent="0.2">
      <c r="B236" s="189" t="s">
        <v>54</v>
      </c>
      <c r="C236" s="190" t="s">
        <v>312</v>
      </c>
      <c r="D236" s="194">
        <f>D51+D48</f>
        <v>692</v>
      </c>
      <c r="E236" s="267"/>
      <c r="F236" s="268">
        <f t="shared" si="8"/>
        <v>0</v>
      </c>
    </row>
    <row r="237" spans="1:6" ht="15" x14ac:dyDescent="0.2">
      <c r="B237" s="189" t="s">
        <v>52</v>
      </c>
      <c r="C237" s="190" t="s">
        <v>312</v>
      </c>
      <c r="D237" s="194">
        <f>D53</f>
        <v>219</v>
      </c>
      <c r="E237" s="267"/>
      <c r="F237" s="268">
        <f t="shared" si="8"/>
        <v>0</v>
      </c>
    </row>
    <row r="238" spans="1:6" x14ac:dyDescent="0.2">
      <c r="B238" s="200"/>
      <c r="C238" s="190"/>
      <c r="D238" s="194"/>
      <c r="E238" s="267"/>
      <c r="F238" s="268"/>
    </row>
    <row r="239" spans="1:6" ht="25.5" x14ac:dyDescent="0.2">
      <c r="A239" s="188" t="s">
        <v>190</v>
      </c>
      <c r="B239" s="189" t="s">
        <v>42</v>
      </c>
      <c r="C239" s="190"/>
      <c r="D239" s="194"/>
      <c r="E239" s="267"/>
      <c r="F239" s="268"/>
    </row>
    <row r="240" spans="1:6" ht="27.75" x14ac:dyDescent="0.2">
      <c r="B240" s="189" t="s">
        <v>332</v>
      </c>
      <c r="C240" s="190" t="s">
        <v>307</v>
      </c>
      <c r="D240" s="194">
        <f>12+16+12+12</f>
        <v>52</v>
      </c>
      <c r="E240" s="267"/>
      <c r="F240" s="268">
        <f>D240*E240</f>
        <v>0</v>
      </c>
    </row>
    <row r="241" spans="1:6" x14ac:dyDescent="0.2">
      <c r="B241" s="200"/>
      <c r="C241" s="190"/>
      <c r="D241" s="194"/>
      <c r="E241" s="267"/>
      <c r="F241" s="268"/>
    </row>
    <row r="242" spans="1:6" ht="191.25" customHeight="1" x14ac:dyDescent="0.2">
      <c r="A242" s="188" t="s">
        <v>191</v>
      </c>
      <c r="B242" s="189" t="s">
        <v>145</v>
      </c>
      <c r="C242" s="217"/>
      <c r="D242" s="218"/>
      <c r="E242" s="274"/>
      <c r="F242" s="268"/>
    </row>
    <row r="243" spans="1:6" ht="15" x14ac:dyDescent="0.2">
      <c r="B243" s="189" t="s">
        <v>146</v>
      </c>
      <c r="C243" s="190" t="s">
        <v>307</v>
      </c>
      <c r="D243" s="194">
        <f>72+56</f>
        <v>128</v>
      </c>
      <c r="E243" s="271"/>
      <c r="F243" s="268">
        <f>D243*E243</f>
        <v>0</v>
      </c>
    </row>
    <row r="244" spans="1:6" x14ac:dyDescent="0.2">
      <c r="B244" s="200"/>
      <c r="C244" s="190"/>
      <c r="D244" s="194"/>
      <c r="E244" s="267"/>
      <c r="F244" s="268"/>
    </row>
    <row r="245" spans="1:6" ht="51.75" customHeight="1" x14ac:dyDescent="0.2">
      <c r="A245" s="188" t="s">
        <v>192</v>
      </c>
      <c r="B245" s="200" t="s">
        <v>16</v>
      </c>
    </row>
    <row r="246" spans="1:6" x14ac:dyDescent="0.2">
      <c r="B246" s="200" t="s">
        <v>17</v>
      </c>
      <c r="C246" s="190" t="s">
        <v>15</v>
      </c>
      <c r="D246" s="181">
        <v>1</v>
      </c>
      <c r="E246" s="267"/>
      <c r="F246" s="268">
        <f>D246*E246</f>
        <v>0</v>
      </c>
    </row>
    <row r="248" spans="1:6" s="63" customFormat="1" ht="21" customHeight="1" x14ac:dyDescent="0.2">
      <c r="A248" s="219"/>
      <c r="B248" s="186" t="s">
        <v>343</v>
      </c>
      <c r="C248" s="186"/>
      <c r="D248" s="187"/>
      <c r="E248" s="263" t="s">
        <v>342</v>
      </c>
      <c r="F248" s="264">
        <f>SUM(F7:F246)</f>
        <v>0</v>
      </c>
    </row>
    <row r="252" spans="1:6" ht="27" customHeight="1" x14ac:dyDescent="0.2">
      <c r="A252" s="220"/>
      <c r="B252" s="221" t="s">
        <v>205</v>
      </c>
      <c r="C252" s="66"/>
      <c r="D252" s="67"/>
      <c r="E252" s="77"/>
      <c r="F252" s="77"/>
    </row>
    <row r="253" spans="1:6" x14ac:dyDescent="0.2">
      <c r="A253" s="222"/>
      <c r="B253" s="223"/>
      <c r="C253" s="11"/>
      <c r="D253" s="12"/>
      <c r="E253" s="78"/>
      <c r="F253" s="81"/>
    </row>
    <row r="254" spans="1:6" x14ac:dyDescent="0.2">
      <c r="A254" s="14"/>
      <c r="B254" s="223"/>
      <c r="C254" s="11"/>
      <c r="D254" s="12"/>
      <c r="E254" s="78"/>
      <c r="F254" s="81"/>
    </row>
    <row r="255" spans="1:6" s="63" customFormat="1" ht="25.5" customHeight="1" x14ac:dyDescent="0.2">
      <c r="A255" s="69" t="s">
        <v>206</v>
      </c>
      <c r="B255" s="224" t="s">
        <v>277</v>
      </c>
      <c r="C255" s="70"/>
      <c r="D255" s="79"/>
      <c r="E255" s="275"/>
      <c r="F255" s="276"/>
    </row>
    <row r="256" spans="1:6" x14ac:dyDescent="0.2">
      <c r="A256" s="14"/>
      <c r="B256" s="223"/>
      <c r="C256" s="11"/>
      <c r="D256" s="12"/>
      <c r="E256" s="78"/>
      <c r="F256" s="81"/>
    </row>
    <row r="257" spans="1:6" ht="25.5" x14ac:dyDescent="0.2">
      <c r="A257" s="15">
        <v>1</v>
      </c>
      <c r="B257" s="225" t="s">
        <v>208</v>
      </c>
      <c r="C257" s="226"/>
      <c r="D257" s="227"/>
      <c r="E257" s="277"/>
      <c r="F257" s="75"/>
    </row>
    <row r="258" spans="1:6" x14ac:dyDescent="0.2">
      <c r="A258" s="17" t="s">
        <v>209</v>
      </c>
      <c r="B258" s="225" t="s">
        <v>210</v>
      </c>
      <c r="C258" s="226" t="s">
        <v>27</v>
      </c>
      <c r="D258" s="18" t="s">
        <v>211</v>
      </c>
      <c r="E258" s="72"/>
      <c r="F258" s="75">
        <f>D258*E258</f>
        <v>0</v>
      </c>
    </row>
    <row r="259" spans="1:6" x14ac:dyDescent="0.2">
      <c r="A259" s="17"/>
      <c r="B259" s="225"/>
      <c r="C259" s="226"/>
      <c r="D259" s="227"/>
      <c r="E259" s="277"/>
      <c r="F259" s="75"/>
    </row>
    <row r="260" spans="1:6" ht="69" customHeight="1" x14ac:dyDescent="0.2">
      <c r="A260" s="15">
        <f>A257+1</f>
        <v>2</v>
      </c>
      <c r="B260" s="225" t="s">
        <v>212</v>
      </c>
      <c r="C260" s="226"/>
      <c r="D260" s="227"/>
      <c r="E260" s="277"/>
      <c r="F260" s="75"/>
    </row>
    <row r="261" spans="1:6" x14ac:dyDescent="0.2">
      <c r="A261" s="17" t="s">
        <v>209</v>
      </c>
      <c r="B261" s="50" t="s">
        <v>213</v>
      </c>
      <c r="C261" s="20" t="s">
        <v>62</v>
      </c>
      <c r="D261" s="227">
        <v>35</v>
      </c>
      <c r="E261" s="278"/>
      <c r="F261" s="75">
        <f>D261*E261</f>
        <v>0</v>
      </c>
    </row>
    <row r="262" spans="1:6" ht="35.25" customHeight="1" x14ac:dyDescent="0.2">
      <c r="A262" s="17" t="s">
        <v>209</v>
      </c>
      <c r="B262" s="225" t="s">
        <v>214</v>
      </c>
      <c r="C262" s="226" t="s">
        <v>62</v>
      </c>
      <c r="D262" s="227" t="s">
        <v>215</v>
      </c>
      <c r="E262" s="279"/>
      <c r="F262" s="75">
        <f>D262*E262</f>
        <v>0</v>
      </c>
    </row>
    <row r="263" spans="1:6" x14ac:dyDescent="0.2">
      <c r="A263" s="17" t="s">
        <v>209</v>
      </c>
      <c r="B263" s="225" t="s">
        <v>347</v>
      </c>
      <c r="C263" s="226" t="s">
        <v>62</v>
      </c>
      <c r="D263" s="227" t="s">
        <v>217</v>
      </c>
      <c r="E263" s="277"/>
      <c r="F263" s="75">
        <f>D263*E263</f>
        <v>0</v>
      </c>
    </row>
    <row r="264" spans="1:6" x14ac:dyDescent="0.2">
      <c r="A264" s="17" t="s">
        <v>209</v>
      </c>
      <c r="B264" s="225" t="s">
        <v>218</v>
      </c>
      <c r="C264" s="226" t="s">
        <v>62</v>
      </c>
      <c r="D264" s="227" t="s">
        <v>217</v>
      </c>
      <c r="E264" s="279"/>
      <c r="F264" s="75">
        <f>D264*E264</f>
        <v>0</v>
      </c>
    </row>
    <row r="265" spans="1:6" x14ac:dyDescent="0.2">
      <c r="A265" s="17"/>
      <c r="B265" s="225"/>
      <c r="C265" s="226"/>
      <c r="D265" s="227"/>
      <c r="E265" s="277"/>
      <c r="F265" s="75"/>
    </row>
    <row r="266" spans="1:6" x14ac:dyDescent="0.2">
      <c r="A266" s="17"/>
      <c r="B266" s="225"/>
      <c r="C266" s="226"/>
      <c r="D266" s="227"/>
      <c r="E266" s="277"/>
      <c r="F266" s="75"/>
    </row>
    <row r="267" spans="1:6" ht="165.75" x14ac:dyDescent="0.2">
      <c r="A267" s="15">
        <f>A260+1</f>
        <v>3</v>
      </c>
      <c r="B267" s="21" t="s">
        <v>219</v>
      </c>
      <c r="C267" s="228"/>
      <c r="D267" s="22"/>
      <c r="E267" s="73"/>
      <c r="F267" s="73"/>
    </row>
    <row r="268" spans="1:6" x14ac:dyDescent="0.2">
      <c r="A268" s="24"/>
      <c r="B268" s="25"/>
      <c r="C268" s="228"/>
      <c r="D268" s="22"/>
      <c r="E268" s="73"/>
      <c r="F268" s="73"/>
    </row>
    <row r="269" spans="1:6" ht="25.5" x14ac:dyDescent="0.2">
      <c r="A269" s="26" t="s">
        <v>209</v>
      </c>
      <c r="B269" s="229" t="s">
        <v>220</v>
      </c>
      <c r="C269" s="230" t="s">
        <v>27</v>
      </c>
      <c r="D269" s="18">
        <v>1</v>
      </c>
      <c r="E269" s="73"/>
      <c r="F269" s="75"/>
    </row>
    <row r="270" spans="1:6" ht="25.5" x14ac:dyDescent="0.2">
      <c r="A270" s="26" t="s">
        <v>209</v>
      </c>
      <c r="B270" s="231" t="s">
        <v>221</v>
      </c>
      <c r="C270" s="28" t="s">
        <v>27</v>
      </c>
      <c r="D270" s="18">
        <v>2</v>
      </c>
      <c r="E270" s="72"/>
      <c r="F270" s="75"/>
    </row>
    <row r="271" spans="1:6" ht="25.5" x14ac:dyDescent="0.2">
      <c r="A271" s="26" t="s">
        <v>209</v>
      </c>
      <c r="B271" s="231" t="s">
        <v>222</v>
      </c>
      <c r="C271" s="28" t="s">
        <v>27</v>
      </c>
      <c r="D271" s="18">
        <v>3</v>
      </c>
      <c r="E271" s="72"/>
      <c r="F271" s="75"/>
    </row>
    <row r="272" spans="1:6" x14ac:dyDescent="0.2">
      <c r="A272" s="26" t="s">
        <v>209</v>
      </c>
      <c r="B272" s="231" t="s">
        <v>223</v>
      </c>
      <c r="C272" s="28" t="s">
        <v>27</v>
      </c>
      <c r="D272" s="18">
        <v>3</v>
      </c>
      <c r="E272" s="72"/>
      <c r="F272" s="75"/>
    </row>
    <row r="273" spans="1:6" ht="25.5" x14ac:dyDescent="0.2">
      <c r="A273" s="26" t="s">
        <v>209</v>
      </c>
      <c r="B273" s="232" t="s">
        <v>224</v>
      </c>
      <c r="C273" s="28" t="s">
        <v>27</v>
      </c>
      <c r="D273" s="18">
        <v>1</v>
      </c>
      <c r="E273" s="72"/>
      <c r="F273" s="75"/>
    </row>
    <row r="274" spans="1:6" x14ac:dyDescent="0.2">
      <c r="A274" s="26" t="s">
        <v>209</v>
      </c>
      <c r="B274" s="4" t="s">
        <v>225</v>
      </c>
      <c r="C274" s="28" t="s">
        <v>27</v>
      </c>
      <c r="D274" s="18">
        <v>1</v>
      </c>
      <c r="E274" s="72"/>
      <c r="F274" s="75"/>
    </row>
    <row r="275" spans="1:6" x14ac:dyDescent="0.2">
      <c r="A275" s="26" t="s">
        <v>209</v>
      </c>
      <c r="B275" s="4" t="s">
        <v>226</v>
      </c>
      <c r="C275" s="28" t="s">
        <v>27</v>
      </c>
      <c r="D275" s="18">
        <v>5</v>
      </c>
      <c r="E275" s="72"/>
      <c r="F275" s="75"/>
    </row>
    <row r="276" spans="1:6" x14ac:dyDescent="0.2">
      <c r="A276" s="26" t="s">
        <v>209</v>
      </c>
      <c r="B276" s="4" t="s">
        <v>227</v>
      </c>
      <c r="C276" s="28" t="s">
        <v>27</v>
      </c>
      <c r="D276" s="18">
        <v>1</v>
      </c>
      <c r="E276" s="72"/>
      <c r="F276" s="75"/>
    </row>
    <row r="277" spans="1:6" ht="25.5" x14ac:dyDescent="0.2">
      <c r="A277" s="26" t="s">
        <v>209</v>
      </c>
      <c r="B277" s="4" t="s">
        <v>228</v>
      </c>
      <c r="C277" s="28" t="s">
        <v>27</v>
      </c>
      <c r="D277" s="18">
        <v>1</v>
      </c>
      <c r="E277" s="72"/>
      <c r="F277" s="75"/>
    </row>
    <row r="278" spans="1:6" ht="25.5" x14ac:dyDescent="0.2">
      <c r="A278" s="26" t="s">
        <v>209</v>
      </c>
      <c r="B278" s="231" t="s">
        <v>229</v>
      </c>
      <c r="C278" s="28" t="s">
        <v>27</v>
      </c>
      <c r="D278" s="18">
        <v>1</v>
      </c>
      <c r="E278" s="72"/>
      <c r="F278" s="75"/>
    </row>
    <row r="279" spans="1:6" x14ac:dyDescent="0.2">
      <c r="A279" s="26" t="s">
        <v>209</v>
      </c>
      <c r="B279" s="232" t="s">
        <v>230</v>
      </c>
      <c r="C279" s="28" t="s">
        <v>27</v>
      </c>
      <c r="D279" s="18">
        <v>1</v>
      </c>
      <c r="E279" s="72"/>
      <c r="F279" s="75"/>
    </row>
    <row r="280" spans="1:6" x14ac:dyDescent="0.2">
      <c r="A280" s="26" t="s">
        <v>209</v>
      </c>
      <c r="B280" s="232" t="s">
        <v>231</v>
      </c>
      <c r="C280" s="28" t="s">
        <v>27</v>
      </c>
      <c r="D280" s="18">
        <v>1</v>
      </c>
      <c r="E280" s="72"/>
      <c r="F280" s="75"/>
    </row>
    <row r="281" spans="1:6" x14ac:dyDescent="0.2">
      <c r="A281" s="26" t="s">
        <v>209</v>
      </c>
      <c r="B281" s="232" t="s">
        <v>232</v>
      </c>
      <c r="C281" s="28" t="s">
        <v>27</v>
      </c>
      <c r="D281" s="18">
        <v>1</v>
      </c>
      <c r="E281" s="72"/>
      <c r="F281" s="75"/>
    </row>
    <row r="282" spans="1:6" x14ac:dyDescent="0.2">
      <c r="A282" s="26" t="s">
        <v>209</v>
      </c>
      <c r="B282" s="232" t="s">
        <v>233</v>
      </c>
      <c r="C282" s="28" t="s">
        <v>27</v>
      </c>
      <c r="D282" s="18">
        <v>1</v>
      </c>
      <c r="E282" s="72"/>
      <c r="F282" s="72"/>
    </row>
    <row r="283" spans="1:6" ht="25.5" x14ac:dyDescent="0.2">
      <c r="A283" s="26" t="s">
        <v>209</v>
      </c>
      <c r="B283" s="232" t="s">
        <v>234</v>
      </c>
      <c r="C283" s="28" t="s">
        <v>27</v>
      </c>
      <c r="D283" s="18">
        <v>1</v>
      </c>
      <c r="E283" s="72"/>
      <c r="F283" s="72"/>
    </row>
    <row r="284" spans="1:6" x14ac:dyDescent="0.2">
      <c r="A284" s="26" t="s">
        <v>209</v>
      </c>
      <c r="B284" s="232" t="s">
        <v>235</v>
      </c>
      <c r="C284" s="28" t="s">
        <v>27</v>
      </c>
      <c r="D284" s="18">
        <v>1</v>
      </c>
      <c r="E284" s="72"/>
      <c r="F284" s="72"/>
    </row>
    <row r="285" spans="1:6" ht="25.5" x14ac:dyDescent="0.2">
      <c r="A285" s="26" t="s">
        <v>209</v>
      </c>
      <c r="B285" s="232" t="s">
        <v>236</v>
      </c>
      <c r="C285" s="28" t="s">
        <v>27</v>
      </c>
      <c r="D285" s="18">
        <v>1</v>
      </c>
      <c r="E285" s="72"/>
      <c r="F285" s="72"/>
    </row>
    <row r="286" spans="1:6" x14ac:dyDescent="0.2">
      <c r="A286" s="26" t="s">
        <v>209</v>
      </c>
      <c r="B286" s="4" t="s">
        <v>237</v>
      </c>
      <c r="C286" s="28" t="s">
        <v>27</v>
      </c>
      <c r="D286" s="18">
        <v>1</v>
      </c>
      <c r="E286" s="72"/>
      <c r="F286" s="72"/>
    </row>
    <row r="287" spans="1:6" ht="38.25" x14ac:dyDescent="0.2">
      <c r="A287" s="26" t="s">
        <v>209</v>
      </c>
      <c r="B287" s="4" t="s">
        <v>238</v>
      </c>
      <c r="C287" s="28" t="s">
        <v>239</v>
      </c>
      <c r="D287" s="18">
        <v>1</v>
      </c>
      <c r="E287" s="72"/>
      <c r="F287" s="72"/>
    </row>
    <row r="288" spans="1:6" x14ac:dyDescent="0.2">
      <c r="A288" s="26"/>
      <c r="B288" s="4"/>
      <c r="C288" s="28"/>
      <c r="D288" s="18"/>
      <c r="E288" s="72"/>
      <c r="F288" s="72"/>
    </row>
    <row r="289" spans="1:6" x14ac:dyDescent="0.2">
      <c r="A289" s="233"/>
      <c r="B289" s="234" t="s">
        <v>240</v>
      </c>
      <c r="C289" s="235" t="s">
        <v>27</v>
      </c>
      <c r="D289" s="235">
        <v>1</v>
      </c>
      <c r="E289" s="74"/>
      <c r="F289" s="74">
        <f>D289*E289</f>
        <v>0</v>
      </c>
    </row>
    <row r="290" spans="1:6" x14ac:dyDescent="0.2">
      <c r="A290" s="233"/>
      <c r="B290" s="236"/>
      <c r="C290" s="237"/>
      <c r="D290" s="237"/>
      <c r="E290" s="75"/>
      <c r="F290" s="75"/>
    </row>
    <row r="291" spans="1:6" x14ac:dyDescent="0.2">
      <c r="A291" s="26"/>
      <c r="B291" s="50"/>
      <c r="C291" s="31"/>
      <c r="D291" s="32"/>
      <c r="E291" s="72"/>
      <c r="F291" s="75"/>
    </row>
    <row r="292" spans="1:6" ht="25.5" x14ac:dyDescent="0.2">
      <c r="A292" s="15">
        <f>A267+1</f>
        <v>4</v>
      </c>
      <c r="B292" s="50" t="s">
        <v>241</v>
      </c>
      <c r="C292" s="31" t="s">
        <v>27</v>
      </c>
      <c r="D292" s="32">
        <v>14</v>
      </c>
      <c r="E292" s="72"/>
      <c r="F292" s="75">
        <f>D292*E292</f>
        <v>0</v>
      </c>
    </row>
    <row r="293" spans="1:6" x14ac:dyDescent="0.2">
      <c r="A293" s="15"/>
      <c r="B293" s="33"/>
      <c r="C293" s="34"/>
      <c r="D293" s="35"/>
      <c r="E293" s="73"/>
      <c r="F293" s="73"/>
    </row>
    <row r="294" spans="1:6" ht="51" x14ac:dyDescent="0.2">
      <c r="A294" s="15">
        <f>A292+1</f>
        <v>5</v>
      </c>
      <c r="B294" s="238" t="s">
        <v>242</v>
      </c>
      <c r="C294" s="31" t="s">
        <v>27</v>
      </c>
      <c r="D294" s="32">
        <v>2</v>
      </c>
      <c r="E294" s="72"/>
      <c r="F294" s="75">
        <f>D294*E294</f>
        <v>0</v>
      </c>
    </row>
    <row r="295" spans="1:6" x14ac:dyDescent="0.2">
      <c r="A295" s="15"/>
      <c r="B295" s="238"/>
      <c r="C295" s="31"/>
      <c r="D295" s="32"/>
      <c r="E295" s="72"/>
      <c r="F295" s="72"/>
    </row>
    <row r="296" spans="1:6" ht="25.5" x14ac:dyDescent="0.2">
      <c r="A296" s="15">
        <f>A294+1</f>
        <v>6</v>
      </c>
      <c r="B296" s="50" t="s">
        <v>243</v>
      </c>
      <c r="C296" s="31"/>
      <c r="D296" s="32"/>
      <c r="E296" s="72"/>
      <c r="F296" s="75"/>
    </row>
    <row r="297" spans="1:6" x14ac:dyDescent="0.2">
      <c r="A297" s="15" t="s">
        <v>209</v>
      </c>
      <c r="B297" s="50" t="s">
        <v>244</v>
      </c>
      <c r="C297" s="31" t="s">
        <v>27</v>
      </c>
      <c r="D297" s="32">
        <v>1</v>
      </c>
      <c r="E297" s="72"/>
      <c r="F297" s="75">
        <f>D297*E297</f>
        <v>0</v>
      </c>
    </row>
    <row r="298" spans="1:6" x14ac:dyDescent="0.2">
      <c r="A298" s="15"/>
      <c r="B298" s="50"/>
      <c r="C298" s="31"/>
      <c r="D298" s="32"/>
      <c r="E298" s="72"/>
      <c r="F298" s="72"/>
    </row>
    <row r="299" spans="1:6" ht="38.25" x14ac:dyDescent="0.2">
      <c r="A299" s="15">
        <f>A296+1</f>
        <v>7</v>
      </c>
      <c r="B299" s="4" t="s">
        <v>245</v>
      </c>
      <c r="C299" s="28" t="s">
        <v>27</v>
      </c>
      <c r="D299" s="18">
        <v>1</v>
      </c>
      <c r="E299" s="72"/>
      <c r="F299" s="75">
        <f>D299*E299</f>
        <v>0</v>
      </c>
    </row>
    <row r="300" spans="1:6" x14ac:dyDescent="0.2">
      <c r="A300" s="15"/>
      <c r="B300" s="4"/>
      <c r="C300" s="28"/>
      <c r="D300" s="18"/>
      <c r="E300" s="72"/>
      <c r="F300" s="75"/>
    </row>
    <row r="301" spans="1:6" ht="127.5" x14ac:dyDescent="0.2">
      <c r="A301" s="15">
        <f>A299+1</f>
        <v>8</v>
      </c>
      <c r="B301" s="21" t="s">
        <v>246</v>
      </c>
      <c r="C301" s="28" t="s">
        <v>27</v>
      </c>
      <c r="D301" s="18">
        <v>1</v>
      </c>
      <c r="E301" s="72"/>
      <c r="F301" s="75">
        <f>D301*E301</f>
        <v>0</v>
      </c>
    </row>
    <row r="302" spans="1:6" x14ac:dyDescent="0.2">
      <c r="A302" s="15"/>
      <c r="B302" s="4"/>
      <c r="C302" s="28"/>
      <c r="D302" s="18"/>
      <c r="E302" s="72"/>
      <c r="F302" s="75"/>
    </row>
    <row r="303" spans="1:6" ht="38.25" x14ac:dyDescent="0.2">
      <c r="A303" s="15">
        <f>A301+1</f>
        <v>9</v>
      </c>
      <c r="B303" s="4" t="s">
        <v>247</v>
      </c>
      <c r="C303" s="28"/>
      <c r="D303" s="18"/>
      <c r="E303" s="72"/>
      <c r="F303" s="75"/>
    </row>
    <row r="304" spans="1:6" x14ac:dyDescent="0.2">
      <c r="A304" s="26" t="s">
        <v>209</v>
      </c>
      <c r="B304" s="50" t="s">
        <v>248</v>
      </c>
      <c r="C304" s="31" t="s">
        <v>249</v>
      </c>
      <c r="D304" s="32">
        <v>2</v>
      </c>
      <c r="E304" s="72"/>
      <c r="F304" s="75">
        <f>D304*E304</f>
        <v>0</v>
      </c>
    </row>
    <row r="305" spans="1:6" x14ac:dyDescent="0.2">
      <c r="A305" s="26" t="s">
        <v>209</v>
      </c>
      <c r="B305" s="50" t="s">
        <v>250</v>
      </c>
      <c r="C305" s="31" t="s">
        <v>249</v>
      </c>
      <c r="D305" s="32">
        <v>1</v>
      </c>
      <c r="E305" s="72"/>
      <c r="F305" s="75">
        <f>D305*E305</f>
        <v>0</v>
      </c>
    </row>
    <row r="306" spans="1:6" x14ac:dyDescent="0.2">
      <c r="A306" s="15"/>
      <c r="B306" s="4"/>
      <c r="C306" s="28"/>
      <c r="D306" s="18"/>
      <c r="E306" s="72"/>
      <c r="F306" s="75"/>
    </row>
    <row r="307" spans="1:6" ht="38.25" x14ac:dyDescent="0.2">
      <c r="A307" s="15">
        <f>A303+1</f>
        <v>10</v>
      </c>
      <c r="B307" s="50" t="s">
        <v>251</v>
      </c>
      <c r="C307" s="31"/>
      <c r="D307" s="32"/>
      <c r="E307" s="73"/>
      <c r="F307" s="73"/>
    </row>
    <row r="308" spans="1:6" x14ac:dyDescent="0.2">
      <c r="A308" s="26" t="s">
        <v>209</v>
      </c>
      <c r="B308" s="50" t="s">
        <v>248</v>
      </c>
      <c r="C308" s="31" t="s">
        <v>249</v>
      </c>
      <c r="D308" s="32">
        <v>2</v>
      </c>
      <c r="E308" s="73"/>
      <c r="F308" s="75">
        <f>D308*E308</f>
        <v>0</v>
      </c>
    </row>
    <row r="309" spans="1:6" x14ac:dyDescent="0.2">
      <c r="A309" s="26" t="s">
        <v>209</v>
      </c>
      <c r="B309" s="50" t="s">
        <v>250</v>
      </c>
      <c r="C309" s="31" t="s">
        <v>249</v>
      </c>
      <c r="D309" s="32">
        <v>1</v>
      </c>
      <c r="E309" s="73"/>
      <c r="F309" s="75">
        <f>D309*E309</f>
        <v>0</v>
      </c>
    </row>
    <row r="310" spans="1:6" x14ac:dyDescent="0.2">
      <c r="A310" s="36"/>
      <c r="B310" s="239"/>
      <c r="C310" s="37"/>
      <c r="D310" s="38"/>
      <c r="E310" s="73"/>
      <c r="F310" s="73"/>
    </row>
    <row r="311" spans="1:6" ht="25.5" x14ac:dyDescent="0.2">
      <c r="A311" s="15">
        <f>A307+1</f>
        <v>11</v>
      </c>
      <c r="B311" s="50" t="s">
        <v>252</v>
      </c>
      <c r="C311" s="31"/>
      <c r="D311" s="32"/>
      <c r="E311" s="72"/>
      <c r="F311" s="72"/>
    </row>
    <row r="312" spans="1:6" ht="27.75" x14ac:dyDescent="0.2">
      <c r="A312" s="26" t="s">
        <v>209</v>
      </c>
      <c r="B312" s="50" t="s">
        <v>336</v>
      </c>
      <c r="C312" s="31" t="s">
        <v>62</v>
      </c>
      <c r="D312" s="32">
        <v>5</v>
      </c>
      <c r="E312" s="72"/>
      <c r="F312" s="75">
        <f>D312*E312</f>
        <v>0</v>
      </c>
    </row>
    <row r="313" spans="1:6" ht="27.75" x14ac:dyDescent="0.2">
      <c r="A313" s="26" t="s">
        <v>209</v>
      </c>
      <c r="B313" s="50" t="s">
        <v>337</v>
      </c>
      <c r="C313" s="31" t="s">
        <v>62</v>
      </c>
      <c r="D313" s="32">
        <v>20</v>
      </c>
      <c r="E313" s="72"/>
      <c r="F313" s="75">
        <f>D313*E313</f>
        <v>0</v>
      </c>
    </row>
    <row r="314" spans="1:6" ht="15" x14ac:dyDescent="0.2">
      <c r="A314" s="26" t="s">
        <v>209</v>
      </c>
      <c r="B314" s="50" t="s">
        <v>338</v>
      </c>
      <c r="C314" s="31" t="s">
        <v>62</v>
      </c>
      <c r="D314" s="32">
        <v>15</v>
      </c>
      <c r="E314" s="72"/>
      <c r="F314" s="75"/>
    </row>
    <row r="315" spans="1:6" ht="27.75" x14ac:dyDescent="0.2">
      <c r="A315" s="26" t="s">
        <v>209</v>
      </c>
      <c r="B315" s="50" t="s">
        <v>339</v>
      </c>
      <c r="C315" s="31" t="s">
        <v>62</v>
      </c>
      <c r="D315" s="32">
        <v>15</v>
      </c>
      <c r="E315" s="72"/>
      <c r="F315" s="75">
        <f>D315*E315</f>
        <v>0</v>
      </c>
    </row>
    <row r="316" spans="1:6" ht="27.75" x14ac:dyDescent="0.2">
      <c r="A316" s="26" t="s">
        <v>209</v>
      </c>
      <c r="B316" s="50" t="s">
        <v>333</v>
      </c>
      <c r="C316" s="31" t="s">
        <v>62</v>
      </c>
      <c r="D316" s="32">
        <v>10</v>
      </c>
      <c r="E316" s="72"/>
      <c r="F316" s="75">
        <f>D316*E316</f>
        <v>0</v>
      </c>
    </row>
    <row r="317" spans="1:6" x14ac:dyDescent="0.2">
      <c r="A317" s="24"/>
      <c r="B317" s="239"/>
      <c r="C317" s="37"/>
      <c r="D317" s="38"/>
      <c r="E317" s="73"/>
      <c r="F317" s="73"/>
    </row>
    <row r="318" spans="1:6" ht="63.75" x14ac:dyDescent="0.2">
      <c r="A318" s="15">
        <f>A311+1</f>
        <v>12</v>
      </c>
      <c r="B318" s="50" t="s">
        <v>253</v>
      </c>
      <c r="C318" s="20"/>
      <c r="D318" s="31"/>
      <c r="E318" s="72"/>
      <c r="F318" s="72"/>
    </row>
    <row r="319" spans="1:6" x14ac:dyDescent="0.2">
      <c r="A319" s="17" t="s">
        <v>209</v>
      </c>
      <c r="B319" s="231" t="s">
        <v>254</v>
      </c>
      <c r="C319" s="31" t="s">
        <v>62</v>
      </c>
      <c r="D319" s="32">
        <v>4</v>
      </c>
      <c r="E319" s="73"/>
      <c r="F319" s="75">
        <f>D319*E319</f>
        <v>0</v>
      </c>
    </row>
    <row r="320" spans="1:6" x14ac:dyDescent="0.2">
      <c r="A320" s="40"/>
      <c r="B320" s="25"/>
      <c r="C320" s="240"/>
      <c r="D320" s="22"/>
      <c r="E320" s="73"/>
      <c r="F320" s="280"/>
    </row>
    <row r="321" spans="1:6" s="63" customFormat="1" ht="26.25" customHeight="1" x14ac:dyDescent="0.25">
      <c r="A321" s="69" t="s">
        <v>206</v>
      </c>
      <c r="B321" s="224" t="s">
        <v>277</v>
      </c>
      <c r="C321" s="70"/>
      <c r="D321" s="70"/>
      <c r="E321" s="281" t="s">
        <v>342</v>
      </c>
      <c r="F321" s="281">
        <f>SUM(F256:F320)</f>
        <v>0</v>
      </c>
    </row>
    <row r="322" spans="1:6" x14ac:dyDescent="0.2">
      <c r="A322" s="41"/>
      <c r="B322" s="241"/>
      <c r="C322" s="43"/>
      <c r="D322" s="43"/>
      <c r="E322" s="282"/>
      <c r="F322" s="283"/>
    </row>
    <row r="323" spans="1:6" s="63" customFormat="1" ht="26.25" customHeight="1" x14ac:dyDescent="0.25">
      <c r="A323" s="69" t="s">
        <v>263</v>
      </c>
      <c r="B323" s="224" t="s">
        <v>257</v>
      </c>
      <c r="C323" s="70"/>
      <c r="D323" s="70"/>
      <c r="E323" s="281"/>
      <c r="F323" s="281"/>
    </row>
    <row r="324" spans="1:6" x14ac:dyDescent="0.2">
      <c r="A324" s="14"/>
      <c r="B324" s="242"/>
      <c r="C324" s="28"/>
      <c r="D324" s="18"/>
      <c r="E324" s="72"/>
      <c r="F324" s="72"/>
    </row>
    <row r="325" spans="1:6" ht="51" x14ac:dyDescent="0.2">
      <c r="A325" s="15">
        <v>1</v>
      </c>
      <c r="B325" s="50" t="s">
        <v>258</v>
      </c>
      <c r="C325" s="28" t="s">
        <v>62</v>
      </c>
      <c r="D325" s="18">
        <v>40</v>
      </c>
      <c r="E325" s="277"/>
      <c r="F325" s="75">
        <f>D325*E325</f>
        <v>0</v>
      </c>
    </row>
    <row r="326" spans="1:6" x14ac:dyDescent="0.2">
      <c r="A326" s="14"/>
      <c r="B326" s="243"/>
      <c r="C326" s="28"/>
      <c r="D326" s="18"/>
      <c r="E326" s="72"/>
      <c r="F326" s="284"/>
    </row>
    <row r="327" spans="1:6" ht="38.25" x14ac:dyDescent="0.2">
      <c r="A327" s="15">
        <f>A325+1</f>
        <v>2</v>
      </c>
      <c r="B327" s="50" t="s">
        <v>259</v>
      </c>
      <c r="C327" s="28" t="s">
        <v>62</v>
      </c>
      <c r="D327" s="18">
        <v>80</v>
      </c>
      <c r="E327" s="277"/>
      <c r="F327" s="75">
        <f>D327*E327</f>
        <v>0</v>
      </c>
    </row>
    <row r="328" spans="1:6" x14ac:dyDescent="0.2">
      <c r="A328" s="15"/>
      <c r="B328" s="50"/>
      <c r="C328" s="28"/>
      <c r="D328" s="18"/>
      <c r="E328" s="277"/>
      <c r="F328" s="277"/>
    </row>
    <row r="329" spans="1:6" ht="63.75" x14ac:dyDescent="0.2">
      <c r="A329" s="15">
        <f>A327+1</f>
        <v>3</v>
      </c>
      <c r="B329" s="244" t="s">
        <v>260</v>
      </c>
      <c r="C329" s="46" t="s">
        <v>62</v>
      </c>
      <c r="D329" s="18">
        <v>20</v>
      </c>
      <c r="E329" s="277"/>
      <c r="F329" s="75">
        <f>D329*E329</f>
        <v>0</v>
      </c>
    </row>
    <row r="330" spans="1:6" x14ac:dyDescent="0.2">
      <c r="A330" s="15"/>
      <c r="B330" s="244"/>
      <c r="C330" s="46"/>
      <c r="D330" s="18"/>
      <c r="E330" s="277"/>
      <c r="F330" s="277"/>
    </row>
    <row r="331" spans="1:6" ht="40.5" x14ac:dyDescent="0.2">
      <c r="A331" s="15">
        <f>A329+1</f>
        <v>4</v>
      </c>
      <c r="B331" s="229" t="s">
        <v>340</v>
      </c>
      <c r="C331" s="28" t="s">
        <v>27</v>
      </c>
      <c r="D331" s="18">
        <v>2</v>
      </c>
      <c r="E331" s="279"/>
      <c r="F331" s="75">
        <f>D331*E331</f>
        <v>0</v>
      </c>
    </row>
    <row r="332" spans="1:6" x14ac:dyDescent="0.2">
      <c r="A332" s="15"/>
      <c r="B332" s="229"/>
      <c r="C332" s="28"/>
      <c r="D332" s="18"/>
      <c r="E332" s="279"/>
      <c r="F332" s="279"/>
    </row>
    <row r="333" spans="1:6" ht="53.25" x14ac:dyDescent="0.2">
      <c r="A333" s="15">
        <f>A331+1</f>
        <v>5</v>
      </c>
      <c r="B333" s="50" t="s">
        <v>341</v>
      </c>
      <c r="C333" s="28" t="s">
        <v>27</v>
      </c>
      <c r="D333" s="18">
        <v>20</v>
      </c>
      <c r="E333" s="279"/>
      <c r="F333" s="75">
        <f>D333*E333</f>
        <v>0</v>
      </c>
    </row>
    <row r="334" spans="1:6" x14ac:dyDescent="0.2">
      <c r="A334" s="15"/>
      <c r="B334" s="243"/>
      <c r="C334" s="28"/>
      <c r="D334" s="18"/>
      <c r="E334" s="277"/>
      <c r="F334" s="284"/>
    </row>
    <row r="335" spans="1:6" ht="25.5" x14ac:dyDescent="0.2">
      <c r="A335" s="15">
        <f>A333+1</f>
        <v>6</v>
      </c>
      <c r="B335" s="50" t="s">
        <v>261</v>
      </c>
      <c r="C335" s="28" t="s">
        <v>27</v>
      </c>
      <c r="D335" s="18">
        <v>20</v>
      </c>
      <c r="E335" s="279"/>
      <c r="F335" s="75">
        <f>D335*E335</f>
        <v>0</v>
      </c>
    </row>
    <row r="336" spans="1:6" x14ac:dyDescent="0.2">
      <c r="A336" s="15"/>
      <c r="B336" s="50"/>
      <c r="C336" s="28"/>
      <c r="D336" s="18"/>
      <c r="E336" s="277"/>
      <c r="F336" s="277"/>
    </row>
    <row r="337" spans="1:6" ht="51" x14ac:dyDescent="0.2">
      <c r="A337" s="15">
        <f>A335+1</f>
        <v>7</v>
      </c>
      <c r="B337" s="50" t="s">
        <v>262</v>
      </c>
      <c r="C337" s="28" t="s">
        <v>27</v>
      </c>
      <c r="D337" s="18">
        <v>1</v>
      </c>
      <c r="E337" s="277"/>
      <c r="F337" s="75">
        <f>D337*E337</f>
        <v>0</v>
      </c>
    </row>
    <row r="338" spans="1:6" x14ac:dyDescent="0.2">
      <c r="A338" s="15"/>
      <c r="B338" s="50"/>
      <c r="C338" s="28"/>
      <c r="D338" s="18"/>
      <c r="E338" s="277"/>
      <c r="F338" s="277"/>
    </row>
    <row r="339" spans="1:6" s="63" customFormat="1" ht="25.5" x14ac:dyDescent="0.25">
      <c r="A339" s="69" t="s">
        <v>263</v>
      </c>
      <c r="B339" s="224" t="s">
        <v>344</v>
      </c>
      <c r="C339" s="70"/>
      <c r="D339" s="70"/>
      <c r="E339" s="281" t="s">
        <v>279</v>
      </c>
      <c r="F339" s="281">
        <f>SUM(F324:F338)</f>
        <v>0</v>
      </c>
    </row>
    <row r="340" spans="1:6" x14ac:dyDescent="0.2">
      <c r="A340" s="24"/>
      <c r="B340" s="239"/>
      <c r="C340" s="47"/>
      <c r="D340" s="22"/>
      <c r="E340" s="73"/>
      <c r="F340" s="73"/>
    </row>
    <row r="341" spans="1:6" ht="25.5" customHeight="1" x14ac:dyDescent="0.2">
      <c r="A341" s="69" t="s">
        <v>265</v>
      </c>
      <c r="B341" s="224" t="s">
        <v>266</v>
      </c>
      <c r="C341" s="70"/>
      <c r="D341" s="70"/>
      <c r="E341" s="285"/>
      <c r="F341" s="281"/>
    </row>
    <row r="342" spans="1:6" x14ac:dyDescent="0.2">
      <c r="A342" s="14"/>
      <c r="B342" s="243"/>
      <c r="C342" s="48"/>
      <c r="D342" s="49"/>
      <c r="E342" s="81"/>
      <c r="F342" s="284"/>
    </row>
    <row r="343" spans="1:6" ht="38.25" x14ac:dyDescent="0.2">
      <c r="A343" s="26" t="s">
        <v>267</v>
      </c>
      <c r="B343" s="50" t="s">
        <v>268</v>
      </c>
      <c r="C343" s="28" t="s">
        <v>239</v>
      </c>
      <c r="D343" s="18">
        <v>1</v>
      </c>
      <c r="E343" s="72"/>
      <c r="F343" s="75">
        <f>D343*E343</f>
        <v>0</v>
      </c>
    </row>
    <row r="344" spans="1:6" x14ac:dyDescent="0.2">
      <c r="A344" s="26"/>
      <c r="B344" s="50"/>
      <c r="C344" s="28"/>
      <c r="D344" s="18"/>
      <c r="E344" s="72"/>
      <c r="F344" s="277"/>
    </row>
    <row r="345" spans="1:6" ht="25.5" x14ac:dyDescent="0.2">
      <c r="A345" s="15">
        <f>A343+1</f>
        <v>2</v>
      </c>
      <c r="B345" s="229" t="s">
        <v>269</v>
      </c>
      <c r="C345" s="28" t="s">
        <v>239</v>
      </c>
      <c r="D345" s="18">
        <v>1</v>
      </c>
      <c r="E345" s="72"/>
      <c r="F345" s="75">
        <f>D345*E345</f>
        <v>0</v>
      </c>
    </row>
    <row r="346" spans="1:6" x14ac:dyDescent="0.2">
      <c r="A346" s="15"/>
      <c r="B346" s="4"/>
      <c r="C346" s="28"/>
      <c r="D346" s="18"/>
      <c r="E346" s="72"/>
      <c r="F346" s="72"/>
    </row>
    <row r="347" spans="1:6" ht="38.25" x14ac:dyDescent="0.2">
      <c r="A347" s="26" t="s">
        <v>270</v>
      </c>
      <c r="B347" s="50" t="s">
        <v>271</v>
      </c>
      <c r="C347" s="28" t="s">
        <v>239</v>
      </c>
      <c r="D347" s="18">
        <v>1</v>
      </c>
      <c r="E347" s="72"/>
      <c r="F347" s="75">
        <f>D347*E347</f>
        <v>0</v>
      </c>
    </row>
    <row r="348" spans="1:6" x14ac:dyDescent="0.2">
      <c r="A348" s="26"/>
      <c r="B348" s="50"/>
      <c r="C348" s="28"/>
      <c r="D348" s="18"/>
      <c r="E348" s="72"/>
      <c r="F348" s="72"/>
    </row>
    <row r="349" spans="1:6" ht="51" x14ac:dyDescent="0.2">
      <c r="A349" s="15">
        <f>A347+1</f>
        <v>7</v>
      </c>
      <c r="B349" s="245" t="s">
        <v>272</v>
      </c>
      <c r="C349" s="28" t="s">
        <v>239</v>
      </c>
      <c r="D349" s="18">
        <v>1</v>
      </c>
      <c r="E349" s="72"/>
      <c r="F349" s="75">
        <f>D349*E349</f>
        <v>0</v>
      </c>
    </row>
    <row r="350" spans="1:6" x14ac:dyDescent="0.2">
      <c r="A350" s="15"/>
      <c r="B350" s="245"/>
      <c r="C350" s="28"/>
      <c r="D350" s="18"/>
      <c r="E350" s="72"/>
      <c r="F350" s="277"/>
    </row>
    <row r="351" spans="1:6" x14ac:dyDescent="0.2">
      <c r="A351" s="51">
        <f>A349+1</f>
        <v>8</v>
      </c>
      <c r="B351" s="245" t="s">
        <v>273</v>
      </c>
      <c r="C351" s="246" t="s">
        <v>27</v>
      </c>
      <c r="D351" s="247">
        <v>1</v>
      </c>
      <c r="E351" s="80"/>
      <c r="F351" s="75">
        <f>D351*E351</f>
        <v>0</v>
      </c>
    </row>
    <row r="352" spans="1:6" x14ac:dyDescent="0.2">
      <c r="A352" s="51"/>
      <c r="B352" s="245"/>
      <c r="C352" s="246"/>
      <c r="D352" s="247"/>
      <c r="E352" s="80"/>
      <c r="F352" s="286"/>
    </row>
    <row r="353" spans="1:6" x14ac:dyDescent="0.2">
      <c r="A353" s="51">
        <f>A351+1</f>
        <v>9</v>
      </c>
      <c r="B353" s="245" t="s">
        <v>274</v>
      </c>
      <c r="C353" s="246" t="s">
        <v>27</v>
      </c>
      <c r="D353" s="247">
        <v>1</v>
      </c>
      <c r="E353" s="80"/>
      <c r="F353" s="75">
        <f>D353*E353</f>
        <v>0</v>
      </c>
    </row>
    <row r="354" spans="1:6" x14ac:dyDescent="0.2">
      <c r="A354" s="26"/>
      <c r="B354" s="229"/>
      <c r="C354" s="28"/>
      <c r="D354" s="18"/>
      <c r="E354" s="72"/>
      <c r="F354" s="284"/>
    </row>
    <row r="355" spans="1:6" ht="19.5" customHeight="1" x14ac:dyDescent="0.2">
      <c r="A355" s="82" t="s">
        <v>265</v>
      </c>
      <c r="B355" s="248" t="s">
        <v>278</v>
      </c>
      <c r="C355" s="84"/>
      <c r="D355" s="84"/>
      <c r="E355" s="287" t="s">
        <v>279</v>
      </c>
      <c r="F355" s="85">
        <f>SUM(F342:F354)</f>
        <v>0</v>
      </c>
    </row>
    <row r="356" spans="1:6" x14ac:dyDescent="0.2">
      <c r="A356" s="15"/>
      <c r="B356" s="245"/>
      <c r="C356" s="28"/>
      <c r="D356" s="18"/>
      <c r="E356" s="72"/>
      <c r="F356" s="277"/>
    </row>
    <row r="357" spans="1:6" x14ac:dyDescent="0.2">
      <c r="A357" s="40"/>
      <c r="B357" s="223"/>
      <c r="C357" s="53"/>
      <c r="D357" s="54"/>
      <c r="E357" s="78"/>
      <c r="F357" s="288"/>
    </row>
    <row r="358" spans="1:6" ht="25.5" x14ac:dyDescent="0.2">
      <c r="A358" s="86"/>
      <c r="B358" s="87" t="s">
        <v>276</v>
      </c>
      <c r="C358" s="88"/>
      <c r="D358" s="96"/>
      <c r="E358" s="289"/>
      <c r="F358" s="289"/>
    </row>
    <row r="359" spans="1:6" x14ac:dyDescent="0.2">
      <c r="A359" s="55"/>
      <c r="B359" s="56"/>
      <c r="C359" s="10"/>
      <c r="D359" s="71"/>
      <c r="E359" s="72"/>
      <c r="F359" s="284"/>
    </row>
    <row r="360" spans="1:6" x14ac:dyDescent="0.2">
      <c r="A360" s="55"/>
      <c r="B360" s="56"/>
      <c r="C360" s="10"/>
      <c r="D360" s="71"/>
      <c r="E360" s="72"/>
      <c r="F360" s="284"/>
    </row>
    <row r="361" spans="1:6" x14ac:dyDescent="0.2">
      <c r="A361" s="55" t="s">
        <v>206</v>
      </c>
      <c r="B361" s="56" t="s">
        <v>277</v>
      </c>
      <c r="C361" s="10"/>
      <c r="D361" s="71"/>
      <c r="E361" s="72"/>
      <c r="F361" s="76">
        <f>F321</f>
        <v>0</v>
      </c>
    </row>
    <row r="362" spans="1:6" x14ac:dyDescent="0.2">
      <c r="A362" s="55"/>
      <c r="B362" s="56"/>
      <c r="C362" s="10"/>
      <c r="D362" s="71"/>
      <c r="E362" s="72"/>
      <c r="F362" s="76"/>
    </row>
    <row r="363" spans="1:6" ht="25.5" x14ac:dyDescent="0.2">
      <c r="A363" s="55" t="s">
        <v>263</v>
      </c>
      <c r="B363" s="56" t="s">
        <v>257</v>
      </c>
      <c r="C363" s="10"/>
      <c r="D363" s="71"/>
      <c r="E363" s="72"/>
      <c r="F363" s="76">
        <f>F321</f>
        <v>0</v>
      </c>
    </row>
    <row r="364" spans="1:6" x14ac:dyDescent="0.2">
      <c r="A364" s="55"/>
      <c r="B364" s="56"/>
      <c r="C364" s="10"/>
      <c r="D364" s="71"/>
      <c r="E364" s="72"/>
      <c r="F364" s="76"/>
    </row>
    <row r="365" spans="1:6" x14ac:dyDescent="0.2">
      <c r="A365" s="55" t="s">
        <v>265</v>
      </c>
      <c r="B365" s="56" t="s">
        <v>278</v>
      </c>
      <c r="C365" s="10"/>
      <c r="D365" s="71"/>
      <c r="E365" s="72"/>
      <c r="F365" s="76">
        <f>F355</f>
        <v>0</v>
      </c>
    </row>
    <row r="366" spans="1:6" x14ac:dyDescent="0.2">
      <c r="A366" s="14"/>
      <c r="B366" s="243"/>
      <c r="C366" s="10"/>
      <c r="D366" s="71"/>
      <c r="E366" s="72"/>
      <c r="F366" s="290"/>
    </row>
    <row r="367" spans="1:6" ht="13.5" thickBot="1" x14ac:dyDescent="0.25">
      <c r="A367" s="90"/>
      <c r="B367" s="91" t="s">
        <v>279</v>
      </c>
      <c r="C367" s="92"/>
      <c r="D367" s="249"/>
      <c r="E367" s="93"/>
      <c r="F367" s="94">
        <f>SUM(F359:F366)</f>
        <v>0</v>
      </c>
    </row>
    <row r="368" spans="1:6" ht="13.5" thickTop="1" x14ac:dyDescent="0.2">
      <c r="A368" s="59"/>
      <c r="B368" s="60"/>
      <c r="C368" s="61"/>
      <c r="D368" s="62"/>
      <c r="E368" s="72"/>
      <c r="F368" s="284"/>
    </row>
    <row r="369" spans="1:6" x14ac:dyDescent="0.2">
      <c r="A369" s="59"/>
      <c r="B369" s="60"/>
      <c r="C369" s="61"/>
      <c r="D369" s="62"/>
      <c r="E369" s="72"/>
      <c r="F369" s="284"/>
    </row>
    <row r="370" spans="1:6" ht="25.5" x14ac:dyDescent="0.2">
      <c r="A370" s="250"/>
      <c r="B370" s="251" t="s">
        <v>280</v>
      </c>
      <c r="C370" s="95"/>
      <c r="D370" s="88"/>
      <c r="E370" s="89"/>
      <c r="F370" s="89"/>
    </row>
    <row r="371" spans="1:6" x14ac:dyDescent="0.2">
      <c r="A371" s="222"/>
      <c r="B371" s="223"/>
      <c r="C371" s="11"/>
      <c r="D371" s="12"/>
      <c r="E371" s="78"/>
      <c r="F371" s="81"/>
    </row>
    <row r="372" spans="1:6" x14ac:dyDescent="0.2">
      <c r="A372" s="14"/>
      <c r="B372" s="223"/>
      <c r="C372" s="11"/>
      <c r="D372" s="12"/>
      <c r="E372" s="78"/>
      <c r="F372" s="81"/>
    </row>
    <row r="373" spans="1:6" s="63" customFormat="1" ht="21" customHeight="1" x14ac:dyDescent="0.25">
      <c r="A373" s="98" t="s">
        <v>206</v>
      </c>
      <c r="B373" s="252" t="s">
        <v>277</v>
      </c>
      <c r="C373" s="99"/>
      <c r="D373" s="100"/>
      <c r="E373" s="101"/>
      <c r="F373" s="139"/>
    </row>
    <row r="374" spans="1:6" x14ac:dyDescent="0.2">
      <c r="A374" s="14"/>
      <c r="B374" s="223"/>
      <c r="C374" s="11"/>
      <c r="D374" s="12"/>
      <c r="E374" s="78"/>
      <c r="F374" s="81"/>
    </row>
    <row r="375" spans="1:6" ht="25.5" x14ac:dyDescent="0.2">
      <c r="A375" s="15">
        <v>1</v>
      </c>
      <c r="B375" s="225" t="s">
        <v>208</v>
      </c>
      <c r="C375" s="226"/>
      <c r="D375" s="227"/>
      <c r="E375" s="277"/>
      <c r="F375" s="75"/>
    </row>
    <row r="376" spans="1:6" x14ac:dyDescent="0.2">
      <c r="A376" s="17" t="s">
        <v>209</v>
      </c>
      <c r="B376" s="225" t="s">
        <v>210</v>
      </c>
      <c r="C376" s="226" t="s">
        <v>27</v>
      </c>
      <c r="D376" s="227" t="s">
        <v>211</v>
      </c>
      <c r="E376" s="72"/>
      <c r="F376" s="75">
        <f>D376*E376</f>
        <v>0</v>
      </c>
    </row>
    <row r="377" spans="1:6" x14ac:dyDescent="0.2">
      <c r="A377" s="17"/>
      <c r="B377" s="225"/>
      <c r="C377" s="226"/>
      <c r="D377" s="227"/>
      <c r="E377" s="277"/>
      <c r="F377" s="75"/>
    </row>
    <row r="378" spans="1:6" ht="51" x14ac:dyDescent="0.2">
      <c r="A378" s="15">
        <f>A375+1</f>
        <v>2</v>
      </c>
      <c r="B378" s="225" t="s">
        <v>212</v>
      </c>
      <c r="C378" s="226"/>
      <c r="D378" s="227"/>
      <c r="E378" s="277"/>
      <c r="F378" s="75"/>
    </row>
    <row r="379" spans="1:6" x14ac:dyDescent="0.2">
      <c r="A379" s="17" t="s">
        <v>209</v>
      </c>
      <c r="B379" s="50" t="s">
        <v>281</v>
      </c>
      <c r="C379" s="20" t="s">
        <v>62</v>
      </c>
      <c r="D379" s="227">
        <v>910</v>
      </c>
      <c r="E379" s="278"/>
      <c r="F379" s="75">
        <f>D379*E379</f>
        <v>0</v>
      </c>
    </row>
    <row r="380" spans="1:6" ht="25.5" x14ac:dyDescent="0.2">
      <c r="A380" s="17" t="s">
        <v>209</v>
      </c>
      <c r="B380" s="225" t="s">
        <v>214</v>
      </c>
      <c r="C380" s="226" t="s">
        <v>62</v>
      </c>
      <c r="D380" s="227" t="s">
        <v>282</v>
      </c>
      <c r="E380" s="279"/>
      <c r="F380" s="75">
        <f>D380*E380</f>
        <v>0</v>
      </c>
    </row>
    <row r="381" spans="1:6" x14ac:dyDescent="0.2">
      <c r="A381" s="17" t="s">
        <v>209</v>
      </c>
      <c r="B381" s="225" t="s">
        <v>216</v>
      </c>
      <c r="C381" s="226" t="s">
        <v>62</v>
      </c>
      <c r="D381" s="227" t="s">
        <v>283</v>
      </c>
      <c r="E381" s="277"/>
      <c r="F381" s="75">
        <f>D381*E381</f>
        <v>0</v>
      </c>
    </row>
    <row r="382" spans="1:6" ht="63.75" x14ac:dyDescent="0.2">
      <c r="A382" s="17" t="s">
        <v>209</v>
      </c>
      <c r="B382" s="225" t="s">
        <v>284</v>
      </c>
      <c r="C382" s="253" t="s">
        <v>62</v>
      </c>
      <c r="D382" s="227" t="s">
        <v>285</v>
      </c>
      <c r="E382" s="279"/>
      <c r="F382" s="75">
        <f>D382*E382</f>
        <v>0</v>
      </c>
    </row>
    <row r="383" spans="1:6" x14ac:dyDescent="0.2">
      <c r="A383" s="17"/>
      <c r="B383" s="225"/>
      <c r="C383" s="226"/>
      <c r="D383" s="227"/>
      <c r="E383" s="277"/>
      <c r="F383" s="75"/>
    </row>
    <row r="384" spans="1:6" ht="165.75" x14ac:dyDescent="0.2">
      <c r="A384" s="15">
        <f>A378+1</f>
        <v>3</v>
      </c>
      <c r="B384" s="21" t="s">
        <v>219</v>
      </c>
      <c r="C384" s="228"/>
      <c r="D384" s="22"/>
      <c r="E384" s="73"/>
      <c r="F384" s="75"/>
    </row>
    <row r="385" spans="1:6" x14ac:dyDescent="0.2">
      <c r="A385" s="24"/>
      <c r="B385" s="25"/>
      <c r="C385" s="228"/>
      <c r="D385" s="22"/>
      <c r="E385" s="73"/>
      <c r="F385" s="73"/>
    </row>
    <row r="386" spans="1:6" ht="25.5" x14ac:dyDescent="0.2">
      <c r="A386" s="26" t="s">
        <v>209</v>
      </c>
      <c r="B386" s="229" t="s">
        <v>220</v>
      </c>
      <c r="C386" s="230" t="s">
        <v>27</v>
      </c>
      <c r="D386" s="18">
        <v>1</v>
      </c>
      <c r="E386" s="73"/>
      <c r="F386" s="75"/>
    </row>
    <row r="387" spans="1:6" ht="25.5" x14ac:dyDescent="0.2">
      <c r="A387" s="26" t="s">
        <v>209</v>
      </c>
      <c r="B387" s="231" t="s">
        <v>221</v>
      </c>
      <c r="C387" s="28" t="s">
        <v>27</v>
      </c>
      <c r="D387" s="18">
        <v>2</v>
      </c>
      <c r="E387" s="72"/>
      <c r="F387" s="75"/>
    </row>
    <row r="388" spans="1:6" ht="25.5" x14ac:dyDescent="0.2">
      <c r="A388" s="26" t="s">
        <v>209</v>
      </c>
      <c r="B388" s="231" t="s">
        <v>222</v>
      </c>
      <c r="C388" s="28" t="s">
        <v>27</v>
      </c>
      <c r="D388" s="18">
        <v>3</v>
      </c>
      <c r="E388" s="72"/>
      <c r="F388" s="75"/>
    </row>
    <row r="389" spans="1:6" x14ac:dyDescent="0.2">
      <c r="A389" s="26" t="s">
        <v>209</v>
      </c>
      <c r="B389" s="231" t="s">
        <v>223</v>
      </c>
      <c r="C389" s="28" t="s">
        <v>27</v>
      </c>
      <c r="D389" s="18">
        <v>3</v>
      </c>
      <c r="E389" s="72"/>
      <c r="F389" s="75"/>
    </row>
    <row r="390" spans="1:6" ht="25.5" x14ac:dyDescent="0.2">
      <c r="A390" s="26" t="s">
        <v>209</v>
      </c>
      <c r="B390" s="232" t="s">
        <v>224</v>
      </c>
      <c r="C390" s="28" t="s">
        <v>27</v>
      </c>
      <c r="D390" s="18">
        <v>1</v>
      </c>
      <c r="E390" s="72"/>
      <c r="F390" s="75"/>
    </row>
    <row r="391" spans="1:6" x14ac:dyDescent="0.2">
      <c r="A391" s="26" t="s">
        <v>209</v>
      </c>
      <c r="B391" s="4" t="s">
        <v>225</v>
      </c>
      <c r="C391" s="28" t="s">
        <v>27</v>
      </c>
      <c r="D391" s="18">
        <v>1</v>
      </c>
      <c r="E391" s="72"/>
      <c r="F391" s="72"/>
    </row>
    <row r="392" spans="1:6" x14ac:dyDescent="0.2">
      <c r="A392" s="26" t="s">
        <v>209</v>
      </c>
      <c r="B392" s="4" t="s">
        <v>226</v>
      </c>
      <c r="C392" s="28" t="s">
        <v>27</v>
      </c>
      <c r="D392" s="18">
        <v>5</v>
      </c>
      <c r="E392" s="72"/>
      <c r="F392" s="72"/>
    </row>
    <row r="393" spans="1:6" x14ac:dyDescent="0.2">
      <c r="A393" s="26" t="s">
        <v>209</v>
      </c>
      <c r="B393" s="4" t="s">
        <v>227</v>
      </c>
      <c r="C393" s="28" t="s">
        <v>27</v>
      </c>
      <c r="D393" s="18">
        <v>1</v>
      </c>
      <c r="E393" s="72"/>
      <c r="F393" s="72"/>
    </row>
    <row r="394" spans="1:6" ht="25.5" x14ac:dyDescent="0.2">
      <c r="A394" s="26" t="s">
        <v>209</v>
      </c>
      <c r="B394" s="4" t="s">
        <v>228</v>
      </c>
      <c r="C394" s="28" t="s">
        <v>27</v>
      </c>
      <c r="D394" s="18">
        <v>1</v>
      </c>
      <c r="E394" s="72"/>
      <c r="F394" s="72"/>
    </row>
    <row r="395" spans="1:6" ht="25.5" x14ac:dyDescent="0.2">
      <c r="A395" s="26" t="s">
        <v>209</v>
      </c>
      <c r="B395" s="231" t="s">
        <v>229</v>
      </c>
      <c r="C395" s="28" t="s">
        <v>27</v>
      </c>
      <c r="D395" s="18">
        <v>1</v>
      </c>
      <c r="E395" s="72"/>
      <c r="F395" s="73"/>
    </row>
    <row r="396" spans="1:6" x14ac:dyDescent="0.2">
      <c r="A396" s="26" t="s">
        <v>209</v>
      </c>
      <c r="B396" s="232" t="s">
        <v>230</v>
      </c>
      <c r="C396" s="28" t="s">
        <v>27</v>
      </c>
      <c r="D396" s="18">
        <v>1</v>
      </c>
      <c r="E396" s="72"/>
      <c r="F396" s="72"/>
    </row>
    <row r="397" spans="1:6" x14ac:dyDescent="0.2">
      <c r="A397" s="26" t="s">
        <v>209</v>
      </c>
      <c r="B397" s="232" t="s">
        <v>231</v>
      </c>
      <c r="C397" s="28" t="s">
        <v>27</v>
      </c>
      <c r="D397" s="18">
        <v>1</v>
      </c>
      <c r="E397" s="72"/>
      <c r="F397" s="72"/>
    </row>
    <row r="398" spans="1:6" x14ac:dyDescent="0.2">
      <c r="A398" s="26" t="s">
        <v>209</v>
      </c>
      <c r="B398" s="232" t="s">
        <v>232</v>
      </c>
      <c r="C398" s="28" t="s">
        <v>27</v>
      </c>
      <c r="D398" s="18">
        <v>1</v>
      </c>
      <c r="E398" s="72"/>
      <c r="F398" s="72"/>
    </row>
    <row r="399" spans="1:6" x14ac:dyDescent="0.2">
      <c r="A399" s="26" t="s">
        <v>209</v>
      </c>
      <c r="B399" s="232" t="s">
        <v>233</v>
      </c>
      <c r="C399" s="28" t="s">
        <v>27</v>
      </c>
      <c r="D399" s="18">
        <v>1</v>
      </c>
      <c r="E399" s="72"/>
      <c r="F399" s="72"/>
    </row>
    <row r="400" spans="1:6" ht="25.5" x14ac:dyDescent="0.2">
      <c r="A400" s="26" t="s">
        <v>209</v>
      </c>
      <c r="B400" s="232" t="s">
        <v>234</v>
      </c>
      <c r="C400" s="28" t="s">
        <v>27</v>
      </c>
      <c r="D400" s="18">
        <v>1</v>
      </c>
      <c r="E400" s="72"/>
      <c r="F400" s="72"/>
    </row>
    <row r="401" spans="1:6" x14ac:dyDescent="0.2">
      <c r="A401" s="26" t="s">
        <v>209</v>
      </c>
      <c r="B401" s="232" t="s">
        <v>235</v>
      </c>
      <c r="C401" s="28" t="s">
        <v>27</v>
      </c>
      <c r="D401" s="18">
        <v>1</v>
      </c>
      <c r="E401" s="72"/>
      <c r="F401" s="72"/>
    </row>
    <row r="402" spans="1:6" ht="25.5" x14ac:dyDescent="0.2">
      <c r="A402" s="26" t="s">
        <v>209</v>
      </c>
      <c r="B402" s="232" t="s">
        <v>236</v>
      </c>
      <c r="C402" s="28" t="s">
        <v>27</v>
      </c>
      <c r="D402" s="18">
        <v>1</v>
      </c>
      <c r="E402" s="72"/>
      <c r="F402" s="72"/>
    </row>
    <row r="403" spans="1:6" x14ac:dyDescent="0.2">
      <c r="A403" s="26" t="s">
        <v>209</v>
      </c>
      <c r="B403" s="4" t="s">
        <v>237</v>
      </c>
      <c r="C403" s="28" t="s">
        <v>27</v>
      </c>
      <c r="D403" s="18">
        <v>1</v>
      </c>
      <c r="E403" s="72"/>
      <c r="F403" s="72"/>
    </row>
    <row r="404" spans="1:6" ht="38.25" x14ac:dyDescent="0.2">
      <c r="A404" s="26" t="s">
        <v>209</v>
      </c>
      <c r="B404" s="4" t="s">
        <v>238</v>
      </c>
      <c r="C404" s="28" t="s">
        <v>239</v>
      </c>
      <c r="D404" s="18">
        <v>1</v>
      </c>
      <c r="E404" s="72"/>
      <c r="F404" s="72"/>
    </row>
    <row r="405" spans="1:6" x14ac:dyDescent="0.2">
      <c r="A405" s="26"/>
      <c r="B405" s="4"/>
      <c r="C405" s="28"/>
      <c r="D405" s="18"/>
      <c r="E405" s="72"/>
      <c r="F405" s="72"/>
    </row>
    <row r="406" spans="1:6" x14ac:dyDescent="0.2">
      <c r="A406" s="233"/>
      <c r="B406" s="234" t="s">
        <v>240</v>
      </c>
      <c r="C406" s="235" t="s">
        <v>27</v>
      </c>
      <c r="D406" s="235">
        <v>1</v>
      </c>
      <c r="E406" s="74"/>
      <c r="F406" s="74">
        <f>D406*E406</f>
        <v>0</v>
      </c>
    </row>
    <row r="407" spans="1:6" x14ac:dyDescent="0.2">
      <c r="A407" s="233"/>
      <c r="B407" s="236"/>
      <c r="C407" s="237"/>
      <c r="D407" s="237"/>
      <c r="E407" s="75"/>
      <c r="F407" s="75"/>
    </row>
    <row r="408" spans="1:6" x14ac:dyDescent="0.2">
      <c r="A408" s="26"/>
      <c r="B408" s="50"/>
      <c r="C408" s="31"/>
      <c r="D408" s="32"/>
      <c r="E408" s="72"/>
      <c r="F408" s="75"/>
    </row>
    <row r="409" spans="1:6" ht="25.5" x14ac:dyDescent="0.2">
      <c r="A409" s="15">
        <f>A384+1</f>
        <v>4</v>
      </c>
      <c r="B409" s="50" t="s">
        <v>241</v>
      </c>
      <c r="C409" s="31" t="s">
        <v>27</v>
      </c>
      <c r="D409" s="32">
        <v>14</v>
      </c>
      <c r="E409" s="72"/>
      <c r="F409" s="75">
        <f>D409*E409</f>
        <v>0</v>
      </c>
    </row>
    <row r="410" spans="1:6" x14ac:dyDescent="0.2">
      <c r="A410" s="15"/>
      <c r="B410" s="33"/>
      <c r="C410" s="34"/>
      <c r="D410" s="35"/>
      <c r="E410" s="73"/>
      <c r="F410" s="73"/>
    </row>
    <row r="411" spans="1:6" ht="51" x14ac:dyDescent="0.2">
      <c r="A411" s="15">
        <f>A409+1</f>
        <v>5</v>
      </c>
      <c r="B411" s="238" t="s">
        <v>242</v>
      </c>
      <c r="C411" s="31" t="s">
        <v>27</v>
      </c>
      <c r="D411" s="32">
        <v>2</v>
      </c>
      <c r="E411" s="72"/>
      <c r="F411" s="75">
        <f>D411*E411</f>
        <v>0</v>
      </c>
    </row>
    <row r="412" spans="1:6" x14ac:dyDescent="0.2">
      <c r="A412" s="15"/>
      <c r="B412" s="238"/>
      <c r="C412" s="31"/>
      <c r="D412" s="32"/>
      <c r="E412" s="72"/>
      <c r="F412" s="72"/>
    </row>
    <row r="413" spans="1:6" ht="25.5" x14ac:dyDescent="0.2">
      <c r="A413" s="15">
        <f>A411+1</f>
        <v>6</v>
      </c>
      <c r="B413" s="50" t="s">
        <v>243</v>
      </c>
      <c r="C413" s="31"/>
      <c r="D413" s="32"/>
      <c r="E413" s="72"/>
      <c r="F413" s="75"/>
    </row>
    <row r="414" spans="1:6" x14ac:dyDescent="0.2">
      <c r="A414" s="15" t="s">
        <v>209</v>
      </c>
      <c r="B414" s="50" t="s">
        <v>244</v>
      </c>
      <c r="C414" s="31" t="s">
        <v>27</v>
      </c>
      <c r="D414" s="32">
        <v>1</v>
      </c>
      <c r="E414" s="72"/>
      <c r="F414" s="75">
        <f>D414*E414</f>
        <v>0</v>
      </c>
    </row>
    <row r="415" spans="1:6" x14ac:dyDescent="0.2">
      <c r="A415" s="15"/>
      <c r="B415" s="50"/>
      <c r="C415" s="31"/>
      <c r="D415" s="32"/>
      <c r="E415" s="72"/>
      <c r="F415" s="72"/>
    </row>
    <row r="416" spans="1:6" ht="38.25" x14ac:dyDescent="0.2">
      <c r="A416" s="15">
        <f>A413+1</f>
        <v>7</v>
      </c>
      <c r="B416" s="4" t="s">
        <v>245</v>
      </c>
      <c r="C416" s="28" t="s">
        <v>27</v>
      </c>
      <c r="D416" s="18">
        <v>1</v>
      </c>
      <c r="E416" s="72"/>
      <c r="F416" s="75">
        <f>D416*E416</f>
        <v>0</v>
      </c>
    </row>
    <row r="417" spans="1:6" x14ac:dyDescent="0.2">
      <c r="A417" s="15"/>
      <c r="B417" s="4"/>
      <c r="C417" s="28"/>
      <c r="D417" s="18"/>
      <c r="E417" s="72"/>
      <c r="F417" s="75"/>
    </row>
    <row r="418" spans="1:6" ht="127.5" x14ac:dyDescent="0.2">
      <c r="A418" s="15">
        <f>A416+1</f>
        <v>8</v>
      </c>
      <c r="B418" s="21" t="s">
        <v>246</v>
      </c>
      <c r="C418" s="28" t="s">
        <v>27</v>
      </c>
      <c r="D418" s="18">
        <v>1</v>
      </c>
      <c r="E418" s="72"/>
      <c r="F418" s="75">
        <f>D418*E418</f>
        <v>0</v>
      </c>
    </row>
    <row r="419" spans="1:6" x14ac:dyDescent="0.2">
      <c r="A419" s="15"/>
      <c r="B419" s="4"/>
      <c r="C419" s="28"/>
      <c r="D419" s="18"/>
      <c r="E419" s="72"/>
      <c r="F419" s="75"/>
    </row>
    <row r="420" spans="1:6" ht="38.25" x14ac:dyDescent="0.2">
      <c r="A420" s="15">
        <f>A418+1</f>
        <v>9</v>
      </c>
      <c r="B420" s="4" t="s">
        <v>247</v>
      </c>
      <c r="C420" s="28"/>
      <c r="D420" s="18"/>
      <c r="E420" s="72"/>
      <c r="F420" s="75"/>
    </row>
    <row r="421" spans="1:6" x14ac:dyDescent="0.2">
      <c r="A421" s="26" t="s">
        <v>209</v>
      </c>
      <c r="B421" s="50" t="s">
        <v>248</v>
      </c>
      <c r="C421" s="31" t="s">
        <v>249</v>
      </c>
      <c r="D421" s="32">
        <v>2</v>
      </c>
      <c r="E421" s="72"/>
      <c r="F421" s="75">
        <f>D421*E421</f>
        <v>0</v>
      </c>
    </row>
    <row r="422" spans="1:6" x14ac:dyDescent="0.2">
      <c r="A422" s="26" t="s">
        <v>209</v>
      </c>
      <c r="B422" s="50" t="s">
        <v>250</v>
      </c>
      <c r="C422" s="31" t="s">
        <v>249</v>
      </c>
      <c r="D422" s="32">
        <v>1</v>
      </c>
      <c r="E422" s="72"/>
      <c r="F422" s="75">
        <f>D422*E422</f>
        <v>0</v>
      </c>
    </row>
    <row r="423" spans="1:6" x14ac:dyDescent="0.2">
      <c r="A423" s="15"/>
      <c r="B423" s="4"/>
      <c r="C423" s="28"/>
      <c r="D423" s="18"/>
      <c r="E423" s="72"/>
      <c r="F423" s="75"/>
    </row>
    <row r="424" spans="1:6" ht="38.25" x14ac:dyDescent="0.2">
      <c r="A424" s="15">
        <f>A420+1</f>
        <v>10</v>
      </c>
      <c r="B424" s="50" t="s">
        <v>251</v>
      </c>
      <c r="C424" s="31"/>
      <c r="D424" s="32"/>
      <c r="E424" s="73"/>
      <c r="F424" s="73"/>
    </row>
    <row r="425" spans="1:6" x14ac:dyDescent="0.2">
      <c r="A425" s="26" t="s">
        <v>209</v>
      </c>
      <c r="B425" s="50" t="s">
        <v>248</v>
      </c>
      <c r="C425" s="31" t="s">
        <v>249</v>
      </c>
      <c r="D425" s="32">
        <v>2</v>
      </c>
      <c r="E425" s="73"/>
      <c r="F425" s="75">
        <f>D425*E425</f>
        <v>0</v>
      </c>
    </row>
    <row r="426" spans="1:6" x14ac:dyDescent="0.2">
      <c r="A426" s="26" t="s">
        <v>209</v>
      </c>
      <c r="B426" s="50" t="s">
        <v>250</v>
      </c>
      <c r="C426" s="31" t="s">
        <v>249</v>
      </c>
      <c r="D426" s="32">
        <v>1</v>
      </c>
      <c r="E426" s="73"/>
      <c r="F426" s="75">
        <f>D426*E426</f>
        <v>0</v>
      </c>
    </row>
    <row r="427" spans="1:6" x14ac:dyDescent="0.2">
      <c r="A427" s="36"/>
      <c r="B427" s="239"/>
      <c r="C427" s="37"/>
      <c r="D427" s="38"/>
      <c r="E427" s="73"/>
      <c r="F427" s="73"/>
    </row>
    <row r="428" spans="1:6" ht="25.5" x14ac:dyDescent="0.2">
      <c r="A428" s="15">
        <f>A424+1</f>
        <v>11</v>
      </c>
      <c r="B428" s="50" t="s">
        <v>252</v>
      </c>
      <c r="C428" s="31"/>
      <c r="D428" s="32"/>
      <c r="E428" s="72"/>
      <c r="F428" s="72"/>
    </row>
    <row r="429" spans="1:6" ht="27.75" x14ac:dyDescent="0.2">
      <c r="A429" s="26" t="s">
        <v>209</v>
      </c>
      <c r="B429" s="50" t="s">
        <v>336</v>
      </c>
      <c r="C429" s="31" t="s">
        <v>62</v>
      </c>
      <c r="D429" s="32">
        <v>5</v>
      </c>
      <c r="E429" s="72"/>
      <c r="F429" s="75">
        <f>D429*E429</f>
        <v>0</v>
      </c>
    </row>
    <row r="430" spans="1:6" ht="27.75" x14ac:dyDescent="0.2">
      <c r="A430" s="26" t="s">
        <v>209</v>
      </c>
      <c r="B430" s="50" t="s">
        <v>337</v>
      </c>
      <c r="C430" s="31" t="s">
        <v>62</v>
      </c>
      <c r="D430" s="32">
        <v>20</v>
      </c>
      <c r="E430" s="72"/>
      <c r="F430" s="75">
        <f>D430*E430</f>
        <v>0</v>
      </c>
    </row>
    <row r="431" spans="1:6" ht="15" x14ac:dyDescent="0.2">
      <c r="A431" s="26" t="s">
        <v>209</v>
      </c>
      <c r="B431" s="50" t="s">
        <v>338</v>
      </c>
      <c r="C431" s="31" t="s">
        <v>62</v>
      </c>
      <c r="D431" s="32">
        <v>15</v>
      </c>
      <c r="E431" s="72"/>
      <c r="F431" s="75">
        <f>D431*E431</f>
        <v>0</v>
      </c>
    </row>
    <row r="432" spans="1:6" ht="27.75" x14ac:dyDescent="0.2">
      <c r="A432" s="26" t="s">
        <v>209</v>
      </c>
      <c r="B432" s="50" t="s">
        <v>339</v>
      </c>
      <c r="C432" s="31" t="s">
        <v>62</v>
      </c>
      <c r="D432" s="32">
        <v>15</v>
      </c>
      <c r="E432" s="72"/>
      <c r="F432" s="75">
        <f>D432*E432</f>
        <v>0</v>
      </c>
    </row>
    <row r="433" spans="1:6" ht="27.75" x14ac:dyDescent="0.2">
      <c r="A433" s="26" t="s">
        <v>209</v>
      </c>
      <c r="B433" s="50" t="s">
        <v>333</v>
      </c>
      <c r="C433" s="31" t="s">
        <v>62</v>
      </c>
      <c r="D433" s="32">
        <v>10</v>
      </c>
      <c r="E433" s="72"/>
      <c r="F433" s="75">
        <f>D433*E433</f>
        <v>0</v>
      </c>
    </row>
    <row r="434" spans="1:6" x14ac:dyDescent="0.2">
      <c r="A434" s="24"/>
      <c r="B434" s="239"/>
      <c r="C434" s="37"/>
      <c r="D434" s="38"/>
      <c r="E434" s="73"/>
      <c r="F434" s="73"/>
    </row>
    <row r="435" spans="1:6" ht="63.75" x14ac:dyDescent="0.2">
      <c r="A435" s="15">
        <f>A428+1</f>
        <v>12</v>
      </c>
      <c r="B435" s="50" t="s">
        <v>253</v>
      </c>
      <c r="C435" s="20"/>
      <c r="D435" s="31"/>
      <c r="E435" s="72"/>
      <c r="F435" s="72"/>
    </row>
    <row r="436" spans="1:6" x14ac:dyDescent="0.2">
      <c r="A436" s="17" t="s">
        <v>209</v>
      </c>
      <c r="B436" s="231" t="s">
        <v>254</v>
      </c>
      <c r="C436" s="31" t="s">
        <v>62</v>
      </c>
      <c r="D436" s="32">
        <v>4</v>
      </c>
      <c r="E436" s="73"/>
      <c r="F436" s="75">
        <f>D436*E436</f>
        <v>0</v>
      </c>
    </row>
    <row r="437" spans="1:6" x14ac:dyDescent="0.2">
      <c r="A437" s="40"/>
      <c r="B437" s="25"/>
      <c r="C437" s="240"/>
      <c r="D437" s="22"/>
      <c r="E437" s="73"/>
      <c r="F437" s="280"/>
    </row>
    <row r="438" spans="1:6" ht="23.25" customHeight="1" x14ac:dyDescent="0.2">
      <c r="A438" s="69" t="s">
        <v>206</v>
      </c>
      <c r="B438" s="224" t="s">
        <v>277</v>
      </c>
      <c r="C438" s="70"/>
      <c r="D438" s="70"/>
      <c r="E438" s="281" t="s">
        <v>279</v>
      </c>
      <c r="F438" s="281">
        <f>SUM(F374:F437)</f>
        <v>0</v>
      </c>
    </row>
    <row r="439" spans="1:6" x14ac:dyDescent="0.2">
      <c r="A439" s="41"/>
      <c r="B439" s="241"/>
      <c r="C439" s="43"/>
      <c r="D439" s="43"/>
      <c r="E439" s="282"/>
      <c r="F439" s="283"/>
    </row>
    <row r="440" spans="1:6" s="63" customFormat="1" ht="25.5" x14ac:dyDescent="0.25">
      <c r="A440" s="98" t="s">
        <v>263</v>
      </c>
      <c r="B440" s="252" t="s">
        <v>257</v>
      </c>
      <c r="C440" s="103"/>
      <c r="D440" s="104"/>
      <c r="E440" s="105"/>
      <c r="F440" s="105"/>
    </row>
    <row r="441" spans="1:6" x14ac:dyDescent="0.2">
      <c r="A441" s="14"/>
      <c r="B441" s="242"/>
      <c r="C441" s="28"/>
      <c r="D441" s="18"/>
      <c r="E441" s="72"/>
      <c r="F441" s="72"/>
    </row>
    <row r="442" spans="1:6" ht="51" x14ac:dyDescent="0.2">
      <c r="A442" s="15">
        <v>1</v>
      </c>
      <c r="B442" s="50" t="s">
        <v>258</v>
      </c>
      <c r="C442" s="28" t="s">
        <v>62</v>
      </c>
      <c r="D442" s="18">
        <v>40</v>
      </c>
      <c r="E442" s="277"/>
      <c r="F442" s="75">
        <f>D442*E442</f>
        <v>0</v>
      </c>
    </row>
    <row r="443" spans="1:6" x14ac:dyDescent="0.2">
      <c r="A443" s="14"/>
      <c r="B443" s="243"/>
      <c r="C443" s="28"/>
      <c r="D443" s="18"/>
      <c r="E443" s="72"/>
      <c r="F443" s="284"/>
    </row>
    <row r="444" spans="1:6" ht="38.25" x14ac:dyDescent="0.2">
      <c r="A444" s="15">
        <f>A442+1</f>
        <v>2</v>
      </c>
      <c r="B444" s="50" t="s">
        <v>259</v>
      </c>
      <c r="C444" s="28" t="s">
        <v>62</v>
      </c>
      <c r="D444" s="18">
        <v>50</v>
      </c>
      <c r="E444" s="277"/>
      <c r="F444" s="75">
        <f>D444*E444</f>
        <v>0</v>
      </c>
    </row>
    <row r="445" spans="1:6" x14ac:dyDescent="0.2">
      <c r="A445" s="15"/>
      <c r="B445" s="50"/>
      <c r="C445" s="28"/>
      <c r="D445" s="18"/>
      <c r="E445" s="277"/>
      <c r="F445" s="277"/>
    </row>
    <row r="446" spans="1:6" ht="63.75" x14ac:dyDescent="0.2">
      <c r="A446" s="15">
        <f>A444+1</f>
        <v>3</v>
      </c>
      <c r="B446" s="244" t="s">
        <v>260</v>
      </c>
      <c r="C446" s="46" t="s">
        <v>62</v>
      </c>
      <c r="D446" s="18">
        <v>20</v>
      </c>
      <c r="E446" s="277"/>
      <c r="F446" s="75">
        <f>D446*E446</f>
        <v>0</v>
      </c>
    </row>
    <row r="447" spans="1:6" x14ac:dyDescent="0.2">
      <c r="A447" s="15"/>
      <c r="B447" s="244"/>
      <c r="C447" s="46"/>
      <c r="D447" s="18"/>
      <c r="E447" s="277"/>
      <c r="F447" s="277"/>
    </row>
    <row r="448" spans="1:6" ht="40.5" x14ac:dyDescent="0.2">
      <c r="A448" s="15">
        <f>A446+1</f>
        <v>4</v>
      </c>
      <c r="B448" s="229" t="s">
        <v>340</v>
      </c>
      <c r="C448" s="28" t="s">
        <v>27</v>
      </c>
      <c r="D448" s="18">
        <v>2</v>
      </c>
      <c r="E448" s="279"/>
      <c r="F448" s="75">
        <f>D448*E448</f>
        <v>0</v>
      </c>
    </row>
    <row r="449" spans="1:6" x14ac:dyDescent="0.2">
      <c r="A449" s="15"/>
      <c r="B449" s="229"/>
      <c r="C449" s="28"/>
      <c r="D449" s="18"/>
      <c r="E449" s="279"/>
      <c r="F449" s="279"/>
    </row>
    <row r="450" spans="1:6" ht="53.25" x14ac:dyDescent="0.2">
      <c r="A450" s="15">
        <f>A448+1</f>
        <v>5</v>
      </c>
      <c r="B450" s="50" t="s">
        <v>341</v>
      </c>
      <c r="C450" s="28" t="s">
        <v>27</v>
      </c>
      <c r="D450" s="18">
        <v>20</v>
      </c>
      <c r="E450" s="279"/>
      <c r="F450" s="75">
        <f>D450*E450</f>
        <v>0</v>
      </c>
    </row>
    <row r="451" spans="1:6" x14ac:dyDescent="0.2">
      <c r="A451" s="15"/>
      <c r="B451" s="243"/>
      <c r="C451" s="28"/>
      <c r="D451" s="18"/>
      <c r="E451" s="277"/>
      <c r="F451" s="284"/>
    </row>
    <row r="452" spans="1:6" ht="25.5" x14ac:dyDescent="0.2">
      <c r="A452" s="15">
        <f>A450+1</f>
        <v>6</v>
      </c>
      <c r="B452" s="50" t="s">
        <v>286</v>
      </c>
      <c r="C452" s="28" t="s">
        <v>27</v>
      </c>
      <c r="D452" s="18">
        <v>20</v>
      </c>
      <c r="E452" s="279"/>
      <c r="F452" s="75">
        <f>D452*E452</f>
        <v>0</v>
      </c>
    </row>
    <row r="453" spans="1:6" x14ac:dyDescent="0.2">
      <c r="A453" s="15"/>
      <c r="B453" s="50"/>
      <c r="C453" s="28"/>
      <c r="D453" s="18"/>
      <c r="E453" s="277"/>
      <c r="F453" s="277"/>
    </row>
    <row r="454" spans="1:6" ht="61.5" customHeight="1" x14ac:dyDescent="0.2">
      <c r="A454" s="15">
        <f>A452+1</f>
        <v>7</v>
      </c>
      <c r="B454" s="50" t="s">
        <v>262</v>
      </c>
      <c r="C454" s="28" t="s">
        <v>27</v>
      </c>
      <c r="D454" s="18">
        <v>1</v>
      </c>
      <c r="E454" s="277"/>
      <c r="F454" s="75">
        <f>D454*E454</f>
        <v>0</v>
      </c>
    </row>
    <row r="455" spans="1:6" x14ac:dyDescent="0.2">
      <c r="A455" s="15"/>
      <c r="B455" s="50"/>
      <c r="C455" s="28"/>
      <c r="D455" s="18"/>
      <c r="E455" s="277"/>
      <c r="F455" s="277"/>
    </row>
    <row r="456" spans="1:6" ht="25.5" x14ac:dyDescent="0.2">
      <c r="A456" s="69" t="s">
        <v>263</v>
      </c>
      <c r="B456" s="224" t="s">
        <v>257</v>
      </c>
      <c r="C456" s="70"/>
      <c r="D456" s="70"/>
      <c r="E456" s="281" t="s">
        <v>279</v>
      </c>
      <c r="F456" s="281">
        <f>SUM(F441:F455)</f>
        <v>0</v>
      </c>
    </row>
    <row r="457" spans="1:6" x14ac:dyDescent="0.2">
      <c r="A457" s="24"/>
      <c r="B457" s="239"/>
      <c r="C457" s="47"/>
      <c r="D457" s="22"/>
      <c r="E457" s="73"/>
      <c r="F457" s="73"/>
    </row>
    <row r="458" spans="1:6" ht="20.25" customHeight="1" x14ac:dyDescent="0.2">
      <c r="A458" s="69" t="s">
        <v>265</v>
      </c>
      <c r="B458" s="224" t="s">
        <v>266</v>
      </c>
      <c r="C458" s="70"/>
      <c r="D458" s="70"/>
      <c r="E458" s="281"/>
      <c r="F458" s="281"/>
    </row>
    <row r="459" spans="1:6" x14ac:dyDescent="0.2">
      <c r="A459" s="14"/>
      <c r="B459" s="243"/>
      <c r="C459" s="48"/>
      <c r="D459" s="49"/>
      <c r="E459" s="81"/>
      <c r="F459" s="284"/>
    </row>
    <row r="460" spans="1:6" ht="38.25" x14ac:dyDescent="0.2">
      <c r="A460" s="26" t="s">
        <v>267</v>
      </c>
      <c r="B460" s="50" t="s">
        <v>268</v>
      </c>
      <c r="C460" s="28" t="s">
        <v>239</v>
      </c>
      <c r="D460" s="18">
        <v>1</v>
      </c>
      <c r="E460" s="72"/>
      <c r="F460" s="75">
        <f>D460*E460</f>
        <v>0</v>
      </c>
    </row>
    <row r="461" spans="1:6" x14ac:dyDescent="0.2">
      <c r="A461" s="26"/>
      <c r="B461" s="50"/>
      <c r="C461" s="28"/>
      <c r="D461" s="18"/>
      <c r="E461" s="72"/>
      <c r="F461" s="277"/>
    </row>
    <row r="462" spans="1:6" ht="25.5" x14ac:dyDescent="0.2">
      <c r="A462" s="15">
        <f>A460+1</f>
        <v>2</v>
      </c>
      <c r="B462" s="229" t="s">
        <v>269</v>
      </c>
      <c r="C462" s="28" t="s">
        <v>239</v>
      </c>
      <c r="D462" s="18">
        <v>1</v>
      </c>
      <c r="E462" s="72"/>
      <c r="F462" s="75">
        <f>D462*E462</f>
        <v>0</v>
      </c>
    </row>
    <row r="463" spans="1:6" x14ac:dyDescent="0.2">
      <c r="A463" s="15"/>
      <c r="B463" s="4"/>
      <c r="C463" s="28"/>
      <c r="D463" s="18"/>
      <c r="E463" s="72"/>
      <c r="F463" s="75"/>
    </row>
    <row r="464" spans="1:6" ht="38.25" x14ac:dyDescent="0.2">
      <c r="A464" s="26" t="s">
        <v>270</v>
      </c>
      <c r="B464" s="50" t="s">
        <v>271</v>
      </c>
      <c r="C464" s="28" t="s">
        <v>239</v>
      </c>
      <c r="D464" s="18">
        <v>1</v>
      </c>
      <c r="E464" s="72"/>
      <c r="F464" s="75">
        <f>D464*E464</f>
        <v>0</v>
      </c>
    </row>
    <row r="465" spans="1:6" x14ac:dyDescent="0.2">
      <c r="A465" s="26"/>
      <c r="B465" s="50"/>
      <c r="C465" s="28"/>
      <c r="D465" s="18"/>
      <c r="E465" s="72"/>
      <c r="F465" s="72"/>
    </row>
    <row r="466" spans="1:6" ht="51" x14ac:dyDescent="0.2">
      <c r="A466" s="15">
        <f>A464+1</f>
        <v>7</v>
      </c>
      <c r="B466" s="245" t="s">
        <v>272</v>
      </c>
      <c r="C466" s="28" t="s">
        <v>239</v>
      </c>
      <c r="D466" s="18">
        <v>1</v>
      </c>
      <c r="E466" s="72"/>
      <c r="F466" s="75">
        <f>D466*E466</f>
        <v>0</v>
      </c>
    </row>
    <row r="467" spans="1:6" x14ac:dyDescent="0.2">
      <c r="A467" s="15"/>
      <c r="B467" s="245"/>
      <c r="C467" s="28"/>
      <c r="D467" s="18"/>
      <c r="E467" s="72"/>
      <c r="F467" s="277"/>
    </row>
    <row r="468" spans="1:6" x14ac:dyDescent="0.2">
      <c r="A468" s="51">
        <f>A466+1</f>
        <v>8</v>
      </c>
      <c r="B468" s="245" t="s">
        <v>273</v>
      </c>
      <c r="C468" s="246" t="s">
        <v>27</v>
      </c>
      <c r="D468" s="247">
        <v>1</v>
      </c>
      <c r="E468" s="80"/>
      <c r="F468" s="75">
        <f>D468*E468</f>
        <v>0</v>
      </c>
    </row>
    <row r="469" spans="1:6" x14ac:dyDescent="0.2">
      <c r="A469" s="51"/>
      <c r="B469" s="245"/>
      <c r="C469" s="246"/>
      <c r="D469" s="247"/>
      <c r="E469" s="80"/>
      <c r="F469" s="286"/>
    </row>
    <row r="470" spans="1:6" x14ac:dyDescent="0.2">
      <c r="A470" s="51">
        <f>A468+1</f>
        <v>9</v>
      </c>
      <c r="B470" s="245" t="s">
        <v>274</v>
      </c>
      <c r="C470" s="246" t="s">
        <v>27</v>
      </c>
      <c r="D470" s="247">
        <v>1</v>
      </c>
      <c r="E470" s="80"/>
      <c r="F470" s="75">
        <f>D470*E470</f>
        <v>0</v>
      </c>
    </row>
    <row r="471" spans="1:6" x14ac:dyDescent="0.2">
      <c r="A471" s="26"/>
      <c r="B471" s="229"/>
      <c r="C471" s="28"/>
      <c r="D471" s="18"/>
      <c r="E471" s="72"/>
      <c r="F471" s="284"/>
    </row>
    <row r="472" spans="1:6" s="63" customFormat="1" ht="23.25" customHeight="1" x14ac:dyDescent="0.25">
      <c r="A472" s="69" t="s">
        <v>265</v>
      </c>
      <c r="B472" s="224" t="s">
        <v>278</v>
      </c>
      <c r="C472" s="106"/>
      <c r="D472" s="106"/>
      <c r="E472" s="291" t="s">
        <v>279</v>
      </c>
      <c r="F472" s="107">
        <f>SUM(F459:F471)</f>
        <v>0</v>
      </c>
    </row>
    <row r="473" spans="1:6" x14ac:dyDescent="0.2">
      <c r="A473" s="36"/>
      <c r="B473" s="254"/>
      <c r="C473" s="47"/>
      <c r="D473" s="22"/>
      <c r="E473" s="73"/>
      <c r="F473" s="279"/>
    </row>
    <row r="474" spans="1:6" x14ac:dyDescent="0.2">
      <c r="A474" s="40"/>
      <c r="B474" s="223"/>
      <c r="C474" s="53"/>
      <c r="D474" s="54"/>
      <c r="E474" s="78"/>
      <c r="F474" s="288"/>
    </row>
    <row r="475" spans="1:6" ht="25.5" x14ac:dyDescent="0.2">
      <c r="A475" s="86"/>
      <c r="B475" s="87" t="s">
        <v>287</v>
      </c>
      <c r="C475" s="88"/>
      <c r="D475" s="96"/>
      <c r="E475" s="289"/>
      <c r="F475" s="289"/>
    </row>
    <row r="476" spans="1:6" x14ac:dyDescent="0.2">
      <c r="A476" s="55"/>
      <c r="B476" s="56"/>
      <c r="C476" s="10"/>
      <c r="D476" s="71"/>
      <c r="E476" s="72"/>
      <c r="F476" s="284"/>
    </row>
    <row r="477" spans="1:6" x14ac:dyDescent="0.2">
      <c r="A477" s="55" t="s">
        <v>206</v>
      </c>
      <c r="B477" s="56" t="s">
        <v>277</v>
      </c>
      <c r="C477" s="10"/>
      <c r="D477" s="71"/>
      <c r="E477" s="72"/>
      <c r="F477" s="76">
        <f>F438</f>
        <v>0</v>
      </c>
    </row>
    <row r="478" spans="1:6" x14ac:dyDescent="0.2">
      <c r="A478" s="55"/>
      <c r="B478" s="56"/>
      <c r="C478" s="10"/>
      <c r="D478" s="71"/>
      <c r="E478" s="72"/>
      <c r="F478" s="76"/>
    </row>
    <row r="479" spans="1:6" ht="25.5" x14ac:dyDescent="0.2">
      <c r="A479" s="55" t="s">
        <v>263</v>
      </c>
      <c r="B479" s="56" t="s">
        <v>257</v>
      </c>
      <c r="C479" s="10"/>
      <c r="D479" s="71"/>
      <c r="E479" s="72"/>
      <c r="F479" s="76">
        <f>F456</f>
        <v>0</v>
      </c>
    </row>
    <row r="480" spans="1:6" x14ac:dyDescent="0.2">
      <c r="A480" s="55"/>
      <c r="B480" s="56"/>
      <c r="C480" s="10"/>
      <c r="D480" s="71"/>
      <c r="E480" s="72"/>
      <c r="F480" s="76"/>
    </row>
    <row r="481" spans="1:6" x14ac:dyDescent="0.2">
      <c r="A481" s="55" t="s">
        <v>265</v>
      </c>
      <c r="B481" s="56" t="s">
        <v>278</v>
      </c>
      <c r="C481" s="10"/>
      <c r="D481" s="71"/>
      <c r="E481" s="72"/>
      <c r="F481" s="76">
        <f>F472</f>
        <v>0</v>
      </c>
    </row>
    <row r="482" spans="1:6" x14ac:dyDescent="0.2">
      <c r="A482" s="14"/>
      <c r="B482" s="243"/>
      <c r="C482" s="10"/>
      <c r="D482" s="71"/>
      <c r="E482" s="72"/>
      <c r="F482" s="290"/>
    </row>
    <row r="483" spans="1:6" ht="13.5" thickBot="1" x14ac:dyDescent="0.25">
      <c r="A483" s="90"/>
      <c r="B483" s="91" t="s">
        <v>279</v>
      </c>
      <c r="C483" s="92"/>
      <c r="D483" s="249"/>
      <c r="E483" s="93"/>
      <c r="F483" s="94">
        <f>SUM(F476:F482)</f>
        <v>0</v>
      </c>
    </row>
    <row r="484" spans="1:6" ht="13.5" thickTop="1" x14ac:dyDescent="0.2">
      <c r="A484" s="59"/>
      <c r="B484" s="60"/>
      <c r="C484" s="61"/>
      <c r="D484" s="62"/>
      <c r="E484" s="72"/>
      <c r="F484" s="284"/>
    </row>
    <row r="486" spans="1:6" ht="36.75" customHeight="1" x14ac:dyDescent="0.2">
      <c r="B486" s="255" t="str">
        <f>CONCATENATE("SVEUKUPNO ",B3,":")</f>
        <v>SVEUKUPNO IZVEDBA SUSTAVA ZA UTISKIVANJE VODE U SUHU HIDRANTSKU MREŽU TUNELA 'LEDENIK':</v>
      </c>
      <c r="C486" s="255"/>
      <c r="D486" s="256"/>
      <c r="E486" s="292"/>
      <c r="F486" s="293">
        <f>F248+F483+F367</f>
        <v>0</v>
      </c>
    </row>
  </sheetData>
  <sheetProtection algorithmName="SHA-512" hashValue="J/1HeGb8AC7WDiCwcxzz9xV3HH2nLc7s+H24Hcm+NYoq7w8Yj0oVGY9YaU/hlY6hX5S/d3pge3nfTsR9npt92Q==" saltValue="ME5qwFVl/b7McZ65Sima1g==" spinCount="100000" sheet="1" objects="1" scenarios="1"/>
  <autoFilter ref="A1:F473"/>
  <pageMargins left="0.70866141732283472" right="0.70866141732283472" top="0.74803149606299213" bottom="0.74803149606299213" header="0.31496062992125984" footer="0.31496062992125984"/>
  <pageSetup paperSize="9" scale="87" fitToHeight="0" orientation="portrait" r:id="rId1"/>
  <headerFooter>
    <oddHeader>&amp;LIzvedba sustava za utiskivanje vode u suhe hidrantske mreže tunela Ledenik, Bristovac
i Stražina, autocesta A1 Zagreb - Split - Dubrovnik&amp;RTROŠKOVNIK</oddHeader>
    <oddFooter>&amp;C&amp;P od &amp;N&amp;RJ77/20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72"/>
  <sheetViews>
    <sheetView view="pageBreakPreview" topLeftCell="A3" zoomScale="90" zoomScaleNormal="100" zoomScaleSheetLayoutView="90" workbookViewId="0">
      <selection activeCell="B6" sqref="B6"/>
    </sheetView>
  </sheetViews>
  <sheetFormatPr defaultRowHeight="12.75" x14ac:dyDescent="0.2"/>
  <cols>
    <col min="1" max="1" width="9.140625" style="298"/>
    <col min="2" max="2" width="43.7109375" style="298" customWidth="1"/>
    <col min="3" max="3" width="9.7109375" style="299" customWidth="1"/>
    <col min="4" max="5" width="12.7109375" style="299" customWidth="1"/>
    <col min="6" max="6" width="12.7109375" style="381" customWidth="1"/>
    <col min="7" max="16384" width="9.140625" style="7"/>
  </cols>
  <sheetData>
    <row r="1" spans="1:6" ht="26.25" thickBot="1" x14ac:dyDescent="0.25">
      <c r="A1" s="294" t="s">
        <v>0</v>
      </c>
      <c r="B1" s="295" t="s">
        <v>1</v>
      </c>
      <c r="C1" s="296" t="s">
        <v>2</v>
      </c>
      <c r="D1" s="297" t="s">
        <v>3</v>
      </c>
      <c r="E1" s="297" t="s">
        <v>4</v>
      </c>
      <c r="F1" s="380" t="s">
        <v>5</v>
      </c>
    </row>
    <row r="2" spans="1:6" ht="13.5" thickTop="1" x14ac:dyDescent="0.2"/>
    <row r="3" spans="1:6" ht="21" customHeight="1" x14ac:dyDescent="0.2">
      <c r="A3" s="300"/>
      <c r="B3" s="301" t="s">
        <v>171</v>
      </c>
      <c r="C3" s="302"/>
      <c r="D3" s="112"/>
      <c r="E3" s="382"/>
      <c r="F3" s="383"/>
    </row>
    <row r="5" spans="1:6" s="108" customFormat="1" ht="21" customHeight="1" x14ac:dyDescent="0.25">
      <c r="A5" s="300">
        <v>1</v>
      </c>
      <c r="B5" s="303" t="s">
        <v>343</v>
      </c>
      <c r="C5" s="304"/>
      <c r="D5" s="304"/>
      <c r="E5" s="304"/>
      <c r="F5" s="384"/>
    </row>
    <row r="6" spans="1:6" ht="72" customHeight="1" x14ac:dyDescent="0.2">
      <c r="A6" s="305" t="s">
        <v>7</v>
      </c>
      <c r="B6" s="306" t="s">
        <v>18</v>
      </c>
      <c r="C6" s="307"/>
      <c r="D6" s="113"/>
      <c r="E6" s="385"/>
      <c r="F6" s="386"/>
    </row>
    <row r="7" spans="1:6" x14ac:dyDescent="0.2">
      <c r="A7" s="305"/>
      <c r="B7" s="308" t="s">
        <v>14</v>
      </c>
      <c r="C7" s="307" t="s">
        <v>15</v>
      </c>
      <c r="D7" s="299">
        <v>1</v>
      </c>
      <c r="E7" s="385"/>
      <c r="F7" s="386">
        <f>D7*E7</f>
        <v>0</v>
      </c>
    </row>
    <row r="8" spans="1:6" x14ac:dyDescent="0.2">
      <c r="A8" s="305"/>
      <c r="B8" s="308"/>
      <c r="C8" s="307"/>
      <c r="E8" s="385"/>
      <c r="F8" s="386"/>
    </row>
    <row r="9" spans="1:6" ht="57" customHeight="1" x14ac:dyDescent="0.2">
      <c r="A9" s="305" t="s">
        <v>12</v>
      </c>
      <c r="B9" s="306" t="s">
        <v>22</v>
      </c>
      <c r="C9" s="307"/>
      <c r="D9" s="113"/>
      <c r="E9" s="385"/>
      <c r="F9" s="386"/>
    </row>
    <row r="10" spans="1:6" ht="25.5" x14ac:dyDescent="0.2">
      <c r="B10" s="306" t="s">
        <v>21</v>
      </c>
      <c r="C10" s="307"/>
      <c r="D10" s="113"/>
      <c r="E10" s="385"/>
      <c r="F10" s="386"/>
    </row>
    <row r="11" spans="1:6" ht="25.5" x14ac:dyDescent="0.2">
      <c r="B11" s="306" t="s">
        <v>19</v>
      </c>
      <c r="C11" s="307"/>
      <c r="D11" s="113"/>
      <c r="E11" s="385"/>
      <c r="F11" s="386"/>
    </row>
    <row r="12" spans="1:6" ht="15" x14ac:dyDescent="0.2">
      <c r="B12" s="306" t="s">
        <v>306</v>
      </c>
      <c r="C12" s="307" t="s">
        <v>307</v>
      </c>
      <c r="D12" s="113">
        <v>20</v>
      </c>
      <c r="E12" s="385"/>
      <c r="F12" s="386">
        <f>D12*E12</f>
        <v>0</v>
      </c>
    </row>
    <row r="13" spans="1:6" x14ac:dyDescent="0.2">
      <c r="B13" s="306"/>
      <c r="C13" s="307"/>
      <c r="D13" s="113"/>
      <c r="E13" s="385"/>
      <c r="F13" s="386"/>
    </row>
    <row r="14" spans="1:6" ht="409.5" x14ac:dyDescent="0.2">
      <c r="A14" s="305" t="s">
        <v>6</v>
      </c>
      <c r="B14" s="306" t="s">
        <v>334</v>
      </c>
      <c r="C14" s="307"/>
      <c r="D14" s="113"/>
      <c r="E14" s="385"/>
      <c r="F14" s="386"/>
    </row>
    <row r="15" spans="1:6" ht="45" customHeight="1" x14ac:dyDescent="0.2">
      <c r="A15" s="305"/>
      <c r="B15" s="306" t="s">
        <v>308</v>
      </c>
      <c r="C15" s="307" t="s">
        <v>27</v>
      </c>
      <c r="D15" s="2">
        <v>4</v>
      </c>
      <c r="E15" s="385"/>
      <c r="F15" s="386">
        <f>D15*E15</f>
        <v>0</v>
      </c>
    </row>
    <row r="16" spans="1:6" ht="27.75" customHeight="1" x14ac:dyDescent="0.2">
      <c r="A16" s="305"/>
      <c r="B16" s="306" t="s">
        <v>57</v>
      </c>
      <c r="C16" s="307" t="s">
        <v>307</v>
      </c>
      <c r="D16" s="113">
        <f>8+10</f>
        <v>18</v>
      </c>
      <c r="E16" s="385"/>
      <c r="F16" s="386">
        <f>D16*E16</f>
        <v>0</v>
      </c>
    </row>
    <row r="17" spans="1:6" x14ac:dyDescent="0.2">
      <c r="A17" s="305"/>
      <c r="B17" s="306"/>
      <c r="C17" s="307"/>
      <c r="D17" s="113"/>
      <c r="E17" s="385"/>
      <c r="F17" s="386"/>
    </row>
    <row r="18" spans="1:6" ht="229.5" x14ac:dyDescent="0.2">
      <c r="A18" s="305" t="s">
        <v>8</v>
      </c>
      <c r="B18" s="306" t="s">
        <v>58</v>
      </c>
      <c r="C18" s="307"/>
      <c r="D18" s="113"/>
      <c r="E18" s="385"/>
      <c r="F18" s="386"/>
    </row>
    <row r="19" spans="1:6" x14ac:dyDescent="0.2">
      <c r="A19" s="305"/>
      <c r="B19" s="306" t="s">
        <v>59</v>
      </c>
      <c r="C19" s="307" t="s">
        <v>27</v>
      </c>
      <c r="D19" s="2">
        <v>2</v>
      </c>
      <c r="E19" s="385"/>
      <c r="F19" s="386">
        <f>D19*E19</f>
        <v>0</v>
      </c>
    </row>
    <row r="20" spans="1:6" ht="25.5" x14ac:dyDescent="0.2">
      <c r="A20" s="305"/>
      <c r="B20" s="306" t="s">
        <v>60</v>
      </c>
      <c r="C20" s="307" t="s">
        <v>27</v>
      </c>
      <c r="D20" s="2">
        <v>3</v>
      </c>
      <c r="E20" s="385"/>
      <c r="F20" s="386">
        <f>D20*E20</f>
        <v>0</v>
      </c>
    </row>
    <row r="21" spans="1:6" ht="15.75" customHeight="1" x14ac:dyDescent="0.2">
      <c r="A21" s="305"/>
      <c r="B21" s="306" t="s">
        <v>61</v>
      </c>
      <c r="C21" s="307" t="s">
        <v>62</v>
      </c>
      <c r="D21" s="113">
        <v>5</v>
      </c>
      <c r="E21" s="385"/>
      <c r="F21" s="386">
        <f>D21*E21</f>
        <v>0</v>
      </c>
    </row>
    <row r="22" spans="1:6" x14ac:dyDescent="0.2">
      <c r="A22" s="305"/>
      <c r="B22" s="306"/>
      <c r="C22" s="307"/>
      <c r="D22" s="113"/>
      <c r="E22" s="385"/>
      <c r="F22" s="386"/>
    </row>
    <row r="23" spans="1:6" ht="352.5" customHeight="1" x14ac:dyDescent="0.2">
      <c r="A23" s="305" t="s">
        <v>9</v>
      </c>
      <c r="B23" s="306" t="s">
        <v>64</v>
      </c>
      <c r="C23" s="307"/>
      <c r="D23" s="113"/>
      <c r="E23" s="385"/>
      <c r="F23" s="386"/>
    </row>
    <row r="24" spans="1:6" x14ac:dyDescent="0.2">
      <c r="A24" s="305"/>
      <c r="B24" s="306" t="s">
        <v>65</v>
      </c>
      <c r="C24" s="307" t="s">
        <v>62</v>
      </c>
      <c r="D24" s="113">
        <v>5</v>
      </c>
      <c r="E24" s="385"/>
      <c r="F24" s="386">
        <f>D24*E24</f>
        <v>0</v>
      </c>
    </row>
    <row r="25" spans="1:6" x14ac:dyDescent="0.2">
      <c r="A25" s="305"/>
      <c r="B25" s="306"/>
      <c r="C25" s="307"/>
      <c r="D25" s="113"/>
      <c r="E25" s="385"/>
      <c r="F25" s="386"/>
    </row>
    <row r="26" spans="1:6" ht="339" customHeight="1" x14ac:dyDescent="0.2">
      <c r="A26" s="305" t="s">
        <v>13</v>
      </c>
      <c r="B26" s="306" t="s">
        <v>67</v>
      </c>
      <c r="C26" s="307"/>
      <c r="D26" s="113"/>
      <c r="E26" s="385"/>
      <c r="F26" s="386"/>
    </row>
    <row r="27" spans="1:6" ht="15" x14ac:dyDescent="0.2">
      <c r="A27" s="305"/>
      <c r="B27" s="306" t="s">
        <v>65</v>
      </c>
      <c r="C27" s="307" t="s">
        <v>309</v>
      </c>
      <c r="D27" s="113">
        <v>1</v>
      </c>
      <c r="E27" s="385"/>
      <c r="F27" s="386">
        <f t="shared" ref="F27:F30" si="0">D27*E27</f>
        <v>0</v>
      </c>
    </row>
    <row r="28" spans="1:6" ht="15" x14ac:dyDescent="0.2">
      <c r="A28" s="305"/>
      <c r="B28" s="306" t="s">
        <v>66</v>
      </c>
      <c r="C28" s="307" t="s">
        <v>309</v>
      </c>
      <c r="D28" s="113">
        <v>2</v>
      </c>
      <c r="E28" s="385"/>
      <c r="F28" s="386">
        <f t="shared" si="0"/>
        <v>0</v>
      </c>
    </row>
    <row r="29" spans="1:6" ht="15" x14ac:dyDescent="0.2">
      <c r="A29" s="305"/>
      <c r="B29" s="306" t="s">
        <v>173</v>
      </c>
      <c r="C29" s="307" t="s">
        <v>309</v>
      </c>
      <c r="D29" s="113">
        <v>1</v>
      </c>
      <c r="E29" s="385"/>
      <c r="F29" s="386">
        <f t="shared" si="0"/>
        <v>0</v>
      </c>
    </row>
    <row r="30" spans="1:6" x14ac:dyDescent="0.2">
      <c r="A30" s="305"/>
      <c r="B30" s="306"/>
      <c r="C30" s="307"/>
      <c r="D30" s="113"/>
      <c r="E30" s="385"/>
      <c r="F30" s="386">
        <f t="shared" si="0"/>
        <v>0</v>
      </c>
    </row>
    <row r="31" spans="1:6" ht="202.5" customHeight="1" x14ac:dyDescent="0.2">
      <c r="A31" s="305" t="s">
        <v>20</v>
      </c>
      <c r="B31" s="306" t="s">
        <v>178</v>
      </c>
      <c r="C31" s="307"/>
      <c r="D31" s="113"/>
      <c r="E31" s="385"/>
      <c r="F31" s="386"/>
    </row>
    <row r="32" spans="1:6" ht="15" x14ac:dyDescent="0.2">
      <c r="A32" s="305"/>
      <c r="B32" s="306" t="s">
        <v>310</v>
      </c>
      <c r="C32" s="307" t="s">
        <v>309</v>
      </c>
      <c r="D32" s="113">
        <v>80</v>
      </c>
      <c r="E32" s="385"/>
      <c r="F32" s="386">
        <f>D32*E32</f>
        <v>0</v>
      </c>
    </row>
    <row r="33" spans="1:6" x14ac:dyDescent="0.2">
      <c r="A33" s="305"/>
      <c r="B33" s="306"/>
      <c r="C33" s="307"/>
      <c r="D33" s="113"/>
      <c r="E33" s="385"/>
      <c r="F33" s="386"/>
    </row>
    <row r="34" spans="1:6" ht="142.5" customHeight="1" x14ac:dyDescent="0.2">
      <c r="A34" s="305" t="s">
        <v>25</v>
      </c>
      <c r="B34" s="306" t="s">
        <v>183</v>
      </c>
      <c r="C34" s="307"/>
      <c r="D34" s="113"/>
      <c r="E34" s="385"/>
      <c r="F34" s="386"/>
    </row>
    <row r="35" spans="1:6" x14ac:dyDescent="0.2">
      <c r="A35" s="305"/>
      <c r="B35" s="306" t="s">
        <v>184</v>
      </c>
      <c r="C35" s="307" t="s">
        <v>27</v>
      </c>
      <c r="D35" s="2">
        <v>6</v>
      </c>
      <c r="E35" s="385"/>
      <c r="F35" s="386">
        <f>D35*E35</f>
        <v>0</v>
      </c>
    </row>
    <row r="36" spans="1:6" x14ac:dyDescent="0.2">
      <c r="A36" s="305"/>
      <c r="B36" s="306" t="s">
        <v>185</v>
      </c>
      <c r="C36" s="307" t="s">
        <v>27</v>
      </c>
      <c r="D36" s="2">
        <v>6</v>
      </c>
      <c r="E36" s="385"/>
      <c r="F36" s="386">
        <f>D36*E36</f>
        <v>0</v>
      </c>
    </row>
    <row r="37" spans="1:6" x14ac:dyDescent="0.2">
      <c r="A37" s="305"/>
      <c r="B37" s="306"/>
      <c r="C37" s="307"/>
      <c r="D37" s="113"/>
      <c r="E37" s="385"/>
      <c r="F37" s="386"/>
    </row>
    <row r="38" spans="1:6" ht="189.75" customHeight="1" x14ac:dyDescent="0.2">
      <c r="A38" s="305" t="s">
        <v>26</v>
      </c>
      <c r="B38" s="306" t="s">
        <v>175</v>
      </c>
      <c r="C38" s="307"/>
      <c r="D38" s="113"/>
      <c r="E38" s="385"/>
      <c r="F38" s="386"/>
    </row>
    <row r="39" spans="1:6" x14ac:dyDescent="0.2">
      <c r="A39" s="305"/>
      <c r="B39" s="306" t="s">
        <v>174</v>
      </c>
      <c r="C39" s="307" t="s">
        <v>27</v>
      </c>
      <c r="D39" s="2">
        <v>2</v>
      </c>
      <c r="E39" s="385"/>
      <c r="F39" s="386">
        <f>D39*E39</f>
        <v>0</v>
      </c>
    </row>
    <row r="40" spans="1:6" x14ac:dyDescent="0.2">
      <c r="A40" s="305"/>
      <c r="B40" s="306"/>
      <c r="C40" s="307"/>
      <c r="D40" s="113"/>
      <c r="E40" s="385"/>
      <c r="F40" s="386"/>
    </row>
    <row r="41" spans="1:6" ht="63.75" x14ac:dyDescent="0.2">
      <c r="A41" s="305" t="s">
        <v>28</v>
      </c>
      <c r="B41" s="306" t="s">
        <v>23</v>
      </c>
      <c r="C41" s="307"/>
      <c r="D41" s="113"/>
      <c r="E41" s="385"/>
      <c r="F41" s="386"/>
    </row>
    <row r="42" spans="1:6" ht="25.5" x14ac:dyDescent="0.2">
      <c r="A42" s="305"/>
      <c r="B42" s="306" t="s">
        <v>19</v>
      </c>
      <c r="C42" s="307"/>
      <c r="D42" s="113"/>
      <c r="E42" s="385"/>
      <c r="F42" s="386"/>
    </row>
    <row r="43" spans="1:6" ht="15" x14ac:dyDescent="0.2">
      <c r="A43" s="305"/>
      <c r="B43" s="308" t="s">
        <v>311</v>
      </c>
      <c r="C43" s="307" t="s">
        <v>312</v>
      </c>
      <c r="D43" s="113">
        <v>5</v>
      </c>
      <c r="E43" s="385"/>
      <c r="F43" s="386">
        <f>D43*E43</f>
        <v>0</v>
      </c>
    </row>
    <row r="44" spans="1:6" x14ac:dyDescent="0.2">
      <c r="A44" s="305"/>
      <c r="B44" s="306"/>
      <c r="C44" s="307"/>
      <c r="D44" s="113"/>
      <c r="E44" s="385"/>
      <c r="F44" s="386"/>
    </row>
    <row r="45" spans="1:6" ht="38.25" x14ac:dyDescent="0.2">
      <c r="A45" s="305" t="s">
        <v>29</v>
      </c>
      <c r="B45" s="306" t="s">
        <v>176</v>
      </c>
      <c r="C45" s="307"/>
      <c r="D45" s="113"/>
      <c r="E45" s="385"/>
      <c r="F45" s="386"/>
    </row>
    <row r="46" spans="1:6" x14ac:dyDescent="0.2">
      <c r="A46" s="305"/>
      <c r="B46" s="306" t="s">
        <v>24</v>
      </c>
      <c r="C46" s="307"/>
      <c r="D46" s="113"/>
      <c r="E46" s="385"/>
      <c r="F46" s="386"/>
    </row>
    <row r="47" spans="1:6" ht="15" x14ac:dyDescent="0.2">
      <c r="A47" s="305"/>
      <c r="B47" s="308" t="s">
        <v>313</v>
      </c>
      <c r="C47" s="307" t="s">
        <v>312</v>
      </c>
      <c r="D47" s="113">
        <f>42+54+56+42</f>
        <v>194</v>
      </c>
      <c r="E47" s="385"/>
      <c r="F47" s="386">
        <f>D47*E47</f>
        <v>0</v>
      </c>
    </row>
    <row r="48" spans="1:6" x14ac:dyDescent="0.2">
      <c r="A48" s="305"/>
      <c r="B48" s="306"/>
      <c r="C48" s="307"/>
      <c r="D48" s="113"/>
      <c r="E48" s="385"/>
      <c r="F48" s="386"/>
    </row>
    <row r="49" spans="1:6" ht="165" customHeight="1" x14ac:dyDescent="0.2">
      <c r="A49" s="305" t="s">
        <v>30</v>
      </c>
      <c r="B49" s="306" t="s">
        <v>314</v>
      </c>
      <c r="C49" s="307"/>
      <c r="D49" s="113"/>
      <c r="E49" s="385"/>
      <c r="F49" s="386"/>
    </row>
    <row r="50" spans="1:6" ht="15" x14ac:dyDescent="0.2">
      <c r="B50" s="306" t="s">
        <v>203</v>
      </c>
      <c r="C50" s="307" t="s">
        <v>312</v>
      </c>
      <c r="D50" s="113">
        <f>110+146+133+105</f>
        <v>494</v>
      </c>
      <c r="E50" s="385"/>
      <c r="F50" s="386">
        <f t="shared" ref="F50:F52" si="1">D50*E50</f>
        <v>0</v>
      </c>
    </row>
    <row r="51" spans="1:6" ht="15" x14ac:dyDescent="0.2">
      <c r="B51" s="306" t="s">
        <v>55</v>
      </c>
      <c r="C51" s="307" t="s">
        <v>312</v>
      </c>
      <c r="D51" s="113">
        <f>92+128+112+87-D47</f>
        <v>225</v>
      </c>
      <c r="E51" s="385"/>
      <c r="F51" s="386">
        <f t="shared" si="1"/>
        <v>0</v>
      </c>
    </row>
    <row r="52" spans="1:6" ht="15" x14ac:dyDescent="0.2">
      <c r="B52" s="306" t="s">
        <v>204</v>
      </c>
      <c r="C52" s="307" t="s">
        <v>312</v>
      </c>
      <c r="D52" s="113">
        <f>D51</f>
        <v>225</v>
      </c>
      <c r="E52" s="385"/>
      <c r="F52" s="386">
        <f t="shared" si="1"/>
        <v>0</v>
      </c>
    </row>
    <row r="53" spans="1:6" x14ac:dyDescent="0.2">
      <c r="A53" s="305"/>
      <c r="B53" s="306"/>
      <c r="C53" s="307"/>
      <c r="D53" s="113"/>
      <c r="E53" s="385"/>
      <c r="F53" s="386"/>
    </row>
    <row r="54" spans="1:6" ht="25.5" x14ac:dyDescent="0.2">
      <c r="A54" s="305" t="s">
        <v>31</v>
      </c>
      <c r="B54" s="306" t="s">
        <v>177</v>
      </c>
      <c r="C54" s="307"/>
      <c r="D54" s="113"/>
      <c r="E54" s="385"/>
      <c r="F54" s="386"/>
    </row>
    <row r="55" spans="1:6" ht="159" customHeight="1" x14ac:dyDescent="0.2">
      <c r="B55" s="306" t="s">
        <v>195</v>
      </c>
      <c r="C55" s="307"/>
      <c r="D55" s="113"/>
      <c r="E55" s="385"/>
      <c r="F55" s="386"/>
    </row>
    <row r="56" spans="1:6" ht="25.5" x14ac:dyDescent="0.2">
      <c r="A56" s="305"/>
      <c r="B56" s="306" t="s">
        <v>10</v>
      </c>
      <c r="C56" s="307"/>
      <c r="D56" s="113"/>
    </row>
    <row r="57" spans="1:6" x14ac:dyDescent="0.2">
      <c r="A57" s="305"/>
      <c r="B57" s="306" t="s">
        <v>49</v>
      </c>
      <c r="C57" s="307"/>
      <c r="D57" s="113"/>
      <c r="E57" s="385"/>
      <c r="F57" s="386"/>
    </row>
    <row r="58" spans="1:6" ht="15" x14ac:dyDescent="0.2">
      <c r="A58" s="305"/>
      <c r="B58" s="306" t="s">
        <v>11</v>
      </c>
      <c r="C58" s="307" t="s">
        <v>309</v>
      </c>
      <c r="D58" s="113">
        <f>3.75*6*4.6*2+2.5+10.5+2.5*(D233-D65)+3.5*D65</f>
        <v>448.5</v>
      </c>
      <c r="E58" s="385"/>
      <c r="F58" s="386">
        <f>D58*E58</f>
        <v>0</v>
      </c>
    </row>
    <row r="59" spans="1:6" ht="15" x14ac:dyDescent="0.2">
      <c r="B59" s="306" t="s">
        <v>179</v>
      </c>
      <c r="C59" s="307" t="s">
        <v>309</v>
      </c>
      <c r="D59" s="113">
        <v>5</v>
      </c>
      <c r="E59" s="385"/>
      <c r="F59" s="386">
        <f>D59*E59</f>
        <v>0</v>
      </c>
    </row>
    <row r="60" spans="1:6" x14ac:dyDescent="0.2">
      <c r="B60" s="306"/>
      <c r="C60" s="307"/>
      <c r="D60" s="113"/>
      <c r="E60" s="385"/>
      <c r="F60" s="386"/>
    </row>
    <row r="61" spans="1:6" ht="135" customHeight="1" x14ac:dyDescent="0.2">
      <c r="A61" s="305" t="s">
        <v>32</v>
      </c>
      <c r="B61" s="306" t="s">
        <v>68</v>
      </c>
      <c r="C61" s="309"/>
      <c r="D61" s="310"/>
      <c r="E61" s="387"/>
      <c r="F61" s="386"/>
    </row>
    <row r="62" spans="1:6" ht="48.75" customHeight="1" x14ac:dyDescent="0.2">
      <c r="B62" s="311" t="s">
        <v>315</v>
      </c>
      <c r="C62" s="307" t="s">
        <v>309</v>
      </c>
      <c r="D62" s="113">
        <f>ROUND((13)*0.9685+(9+8+9)*0.5142,0)</f>
        <v>26</v>
      </c>
      <c r="E62" s="385"/>
      <c r="F62" s="386">
        <f>D62*E62</f>
        <v>0</v>
      </c>
    </row>
    <row r="63" spans="1:6" x14ac:dyDescent="0.2">
      <c r="B63" s="311"/>
      <c r="C63" s="307"/>
      <c r="D63" s="113"/>
      <c r="E63" s="385"/>
      <c r="F63" s="386"/>
    </row>
    <row r="64" spans="1:6" ht="81.75" customHeight="1" x14ac:dyDescent="0.2">
      <c r="A64" s="305" t="s">
        <v>33</v>
      </c>
      <c r="B64" s="311" t="s">
        <v>316</v>
      </c>
      <c r="C64" s="307"/>
      <c r="D64" s="113"/>
      <c r="E64" s="385"/>
      <c r="F64" s="386"/>
    </row>
    <row r="65" spans="1:6" x14ac:dyDescent="0.2">
      <c r="B65" s="311" t="s">
        <v>180</v>
      </c>
      <c r="C65" s="307" t="s">
        <v>62</v>
      </c>
      <c r="D65" s="113">
        <f>8+9+10+9</f>
        <v>36</v>
      </c>
      <c r="E65" s="385"/>
      <c r="F65" s="386">
        <f>D65*E65</f>
        <v>0</v>
      </c>
    </row>
    <row r="66" spans="1:6" x14ac:dyDescent="0.2">
      <c r="B66" s="311"/>
      <c r="C66" s="307"/>
      <c r="D66" s="113"/>
      <c r="E66" s="385"/>
      <c r="F66" s="386"/>
    </row>
    <row r="67" spans="1:6" ht="86.25" customHeight="1" x14ac:dyDescent="0.2">
      <c r="A67" s="305" t="s">
        <v>34</v>
      </c>
      <c r="B67" s="311" t="s">
        <v>138</v>
      </c>
      <c r="C67" s="307" t="s">
        <v>27</v>
      </c>
      <c r="D67" s="2">
        <f>D65/6*2</f>
        <v>12</v>
      </c>
      <c r="E67" s="385"/>
      <c r="F67" s="386">
        <f>D67*E67</f>
        <v>0</v>
      </c>
    </row>
    <row r="68" spans="1:6" x14ac:dyDescent="0.2">
      <c r="B68" s="311"/>
      <c r="C68" s="307"/>
      <c r="D68" s="113"/>
      <c r="E68" s="385"/>
      <c r="F68" s="386"/>
    </row>
    <row r="69" spans="1:6" ht="114" customHeight="1" x14ac:dyDescent="0.2">
      <c r="A69" s="305" t="s">
        <v>36</v>
      </c>
      <c r="B69" s="311" t="s">
        <v>335</v>
      </c>
      <c r="C69" s="307"/>
      <c r="E69" s="385"/>
      <c r="F69" s="386"/>
    </row>
    <row r="70" spans="1:6" ht="15" x14ac:dyDescent="0.2">
      <c r="A70" s="305"/>
      <c r="B70" s="311" t="s">
        <v>50</v>
      </c>
      <c r="C70" s="307" t="s">
        <v>312</v>
      </c>
      <c r="D70" s="113">
        <f>(D233)*2*1.5</f>
        <v>231</v>
      </c>
      <c r="E70" s="385"/>
      <c r="F70" s="386">
        <f>D70*E70</f>
        <v>0</v>
      </c>
    </row>
    <row r="71" spans="1:6" ht="15" x14ac:dyDescent="0.2">
      <c r="A71" s="305"/>
      <c r="B71" s="311" t="s">
        <v>196</v>
      </c>
      <c r="C71" s="307" t="s">
        <v>312</v>
      </c>
      <c r="D71" s="113">
        <f>(3.75*2+6+2)*5*2</f>
        <v>155</v>
      </c>
      <c r="E71" s="385"/>
      <c r="F71" s="386">
        <f>D71*E71</f>
        <v>0</v>
      </c>
    </row>
    <row r="72" spans="1:6" x14ac:dyDescent="0.2">
      <c r="A72" s="305"/>
      <c r="B72" s="311"/>
      <c r="C72" s="307"/>
      <c r="E72" s="385"/>
      <c r="F72" s="386"/>
    </row>
    <row r="73" spans="1:6" ht="76.5" x14ac:dyDescent="0.2">
      <c r="A73" s="305" t="s">
        <v>37</v>
      </c>
      <c r="B73" s="311" t="s">
        <v>181</v>
      </c>
      <c r="C73" s="307"/>
      <c r="D73" s="113"/>
      <c r="E73" s="385"/>
      <c r="F73" s="386"/>
    </row>
    <row r="74" spans="1:6" ht="15" x14ac:dyDescent="0.2">
      <c r="B74" s="311" t="s">
        <v>317</v>
      </c>
      <c r="C74" s="307" t="s">
        <v>309</v>
      </c>
      <c r="D74" s="113">
        <f>0.47*(D233-D65)+4+1</f>
        <v>24.27</v>
      </c>
      <c r="E74" s="385"/>
      <c r="F74" s="386">
        <f>D74*E74</f>
        <v>0</v>
      </c>
    </row>
    <row r="75" spans="1:6" x14ac:dyDescent="0.2">
      <c r="B75" s="311"/>
      <c r="C75" s="307"/>
      <c r="D75" s="113"/>
      <c r="E75" s="385"/>
      <c r="F75" s="386"/>
    </row>
    <row r="76" spans="1:6" ht="58.5" customHeight="1" x14ac:dyDescent="0.2">
      <c r="A76" s="305" t="s">
        <v>38</v>
      </c>
      <c r="B76" s="311" t="s">
        <v>182</v>
      </c>
      <c r="C76" s="307"/>
      <c r="D76" s="113"/>
      <c r="E76" s="385"/>
      <c r="F76" s="386"/>
    </row>
    <row r="77" spans="1:6" ht="15" x14ac:dyDescent="0.2">
      <c r="B77" s="311" t="s">
        <v>318</v>
      </c>
      <c r="C77" s="307" t="s">
        <v>309</v>
      </c>
      <c r="D77" s="113">
        <f>6.5+1.5</f>
        <v>8</v>
      </c>
      <c r="E77" s="385"/>
      <c r="F77" s="386">
        <f>D77*E77</f>
        <v>0</v>
      </c>
    </row>
    <row r="78" spans="1:6" x14ac:dyDescent="0.2">
      <c r="B78" s="311"/>
      <c r="C78" s="307"/>
      <c r="D78" s="113"/>
      <c r="E78" s="385"/>
      <c r="F78" s="386"/>
    </row>
    <row r="79" spans="1:6" ht="155.25" customHeight="1" x14ac:dyDescent="0.2">
      <c r="A79" s="305" t="s">
        <v>39</v>
      </c>
      <c r="B79" s="311" t="s">
        <v>198</v>
      </c>
      <c r="C79" s="312" t="s">
        <v>307</v>
      </c>
      <c r="D79" s="113">
        <v>658</v>
      </c>
      <c r="E79" s="388"/>
      <c r="F79" s="386">
        <f>D79*E79</f>
        <v>0</v>
      </c>
    </row>
    <row r="80" spans="1:6" x14ac:dyDescent="0.2">
      <c r="B80" s="311"/>
      <c r="C80" s="307"/>
      <c r="D80" s="113"/>
      <c r="E80" s="385"/>
      <c r="F80" s="386"/>
    </row>
    <row r="81" spans="1:6" ht="159" customHeight="1" x14ac:dyDescent="0.2">
      <c r="A81" s="305" t="s">
        <v>40</v>
      </c>
      <c r="B81" s="311" t="s">
        <v>115</v>
      </c>
      <c r="C81" s="307" t="s">
        <v>27</v>
      </c>
      <c r="D81" s="2">
        <f>6*2</f>
        <v>12</v>
      </c>
      <c r="E81" s="385"/>
      <c r="F81" s="386">
        <f>D81*E81</f>
        <v>0</v>
      </c>
    </row>
    <row r="82" spans="1:6" x14ac:dyDescent="0.2">
      <c r="B82" s="311"/>
      <c r="C82" s="307"/>
      <c r="D82" s="113"/>
      <c r="E82" s="385"/>
      <c r="F82" s="386"/>
    </row>
    <row r="83" spans="1:6" ht="93.75" customHeight="1" x14ac:dyDescent="0.2">
      <c r="A83" s="305" t="s">
        <v>41</v>
      </c>
      <c r="B83" s="311" t="s">
        <v>112</v>
      </c>
      <c r="C83" s="307"/>
      <c r="D83" s="113"/>
      <c r="E83" s="385"/>
      <c r="F83" s="386"/>
    </row>
    <row r="84" spans="1:6" ht="25.5" x14ac:dyDescent="0.2">
      <c r="B84" s="311" t="s">
        <v>35</v>
      </c>
      <c r="C84" s="307"/>
      <c r="D84" s="113"/>
      <c r="E84" s="385"/>
      <c r="F84" s="386"/>
    </row>
    <row r="85" spans="1:6" ht="146.25" customHeight="1" x14ac:dyDescent="0.2">
      <c r="B85" s="311" t="s">
        <v>123</v>
      </c>
      <c r="C85" s="307"/>
      <c r="D85" s="113"/>
      <c r="E85" s="385"/>
      <c r="F85" s="386"/>
    </row>
    <row r="86" spans="1:6" ht="15" x14ac:dyDescent="0.2">
      <c r="B86" s="311" t="s">
        <v>107</v>
      </c>
      <c r="C86" s="307" t="s">
        <v>309</v>
      </c>
      <c r="D86" s="113">
        <f>2*0.35*6</f>
        <v>4.1999999999999993</v>
      </c>
      <c r="E86" s="385"/>
      <c r="F86" s="386">
        <f>D86*E86</f>
        <v>0</v>
      </c>
    </row>
    <row r="87" spans="1:6" x14ac:dyDescent="0.2">
      <c r="B87" s="313" t="s">
        <v>193</v>
      </c>
      <c r="C87" s="307" t="s">
        <v>194</v>
      </c>
      <c r="D87" s="113">
        <f>(1350+920)+(1625+905)</f>
        <v>4800</v>
      </c>
      <c r="E87" s="385"/>
      <c r="F87" s="386">
        <f>D87*E87</f>
        <v>0</v>
      </c>
    </row>
    <row r="88" spans="1:6" ht="15" x14ac:dyDescent="0.2">
      <c r="B88" s="311" t="s">
        <v>108</v>
      </c>
      <c r="C88" s="307" t="s">
        <v>309</v>
      </c>
      <c r="D88" s="113">
        <f>2*13.5*0.25</f>
        <v>6.75</v>
      </c>
      <c r="E88" s="385"/>
      <c r="F88" s="386">
        <f t="shared" ref="F88:F91" si="2">D88*E88</f>
        <v>0</v>
      </c>
    </row>
    <row r="89" spans="1:6" ht="15" x14ac:dyDescent="0.2">
      <c r="B89" s="311" t="s">
        <v>109</v>
      </c>
      <c r="C89" s="307" t="s">
        <v>309</v>
      </c>
      <c r="D89" s="113">
        <f>2*(15-13)*3.85</f>
        <v>15.4</v>
      </c>
      <c r="E89" s="385"/>
      <c r="F89" s="386">
        <f t="shared" si="2"/>
        <v>0</v>
      </c>
    </row>
    <row r="90" spans="1:6" ht="25.5" x14ac:dyDescent="0.2">
      <c r="B90" s="313" t="s">
        <v>113</v>
      </c>
      <c r="C90" s="307" t="s">
        <v>309</v>
      </c>
      <c r="D90" s="113">
        <f>2*((15-13.8)*0.25+15*0.2)+0.05*(0.75+0.5)*2.5</f>
        <v>6.7562499999999996</v>
      </c>
      <c r="E90" s="385"/>
      <c r="F90" s="386">
        <f t="shared" si="2"/>
        <v>0</v>
      </c>
    </row>
    <row r="91" spans="1:6" ht="15" x14ac:dyDescent="0.2">
      <c r="B91" s="313" t="s">
        <v>114</v>
      </c>
      <c r="C91" s="307" t="s">
        <v>309</v>
      </c>
      <c r="D91" s="113">
        <f>2*(0.5*1.9+1.9*0.8*0.2*2)</f>
        <v>3.1160000000000001</v>
      </c>
      <c r="E91" s="385"/>
      <c r="F91" s="386">
        <f t="shared" si="2"/>
        <v>0</v>
      </c>
    </row>
    <row r="92" spans="1:6" x14ac:dyDescent="0.2">
      <c r="B92" s="313"/>
      <c r="C92" s="307"/>
      <c r="D92" s="113"/>
      <c r="E92" s="385"/>
      <c r="F92" s="386"/>
    </row>
    <row r="93" spans="1:6" ht="25.5" x14ac:dyDescent="0.2">
      <c r="A93" s="305" t="s">
        <v>43</v>
      </c>
      <c r="B93" s="313" t="s">
        <v>186</v>
      </c>
      <c r="C93" s="307"/>
      <c r="D93" s="113"/>
      <c r="E93" s="385"/>
      <c r="F93" s="386"/>
    </row>
    <row r="94" spans="1:6" ht="109.5" customHeight="1" x14ac:dyDescent="0.2">
      <c r="B94" s="313" t="s">
        <v>187</v>
      </c>
      <c r="C94" s="307"/>
      <c r="D94" s="113"/>
      <c r="E94" s="385"/>
      <c r="F94" s="386"/>
    </row>
    <row r="95" spans="1:6" x14ac:dyDescent="0.2">
      <c r="B95" s="313" t="s">
        <v>188</v>
      </c>
      <c r="C95" s="307" t="s">
        <v>27</v>
      </c>
      <c r="D95" s="2">
        <v>2</v>
      </c>
      <c r="E95" s="385"/>
      <c r="F95" s="386">
        <f t="shared" ref="F95" si="3">D95*E95</f>
        <v>0</v>
      </c>
    </row>
    <row r="96" spans="1:6" x14ac:dyDescent="0.2">
      <c r="B96" s="311"/>
      <c r="C96" s="307"/>
      <c r="D96" s="113"/>
      <c r="E96" s="385"/>
      <c r="F96" s="386"/>
    </row>
    <row r="97" spans="1:6" ht="25.5" x14ac:dyDescent="0.2">
      <c r="A97" s="305" t="s">
        <v>56</v>
      </c>
      <c r="B97" s="313" t="s">
        <v>116</v>
      </c>
      <c r="C97" s="307"/>
      <c r="D97" s="113"/>
      <c r="E97" s="385"/>
      <c r="F97" s="386"/>
    </row>
    <row r="98" spans="1:6" ht="216" customHeight="1" x14ac:dyDescent="0.2">
      <c r="B98" s="311" t="s">
        <v>117</v>
      </c>
      <c r="C98" s="307"/>
      <c r="D98" s="113"/>
      <c r="E98" s="385"/>
      <c r="F98" s="386"/>
    </row>
    <row r="99" spans="1:6" ht="15" x14ac:dyDescent="0.2">
      <c r="B99" s="311" t="s">
        <v>319</v>
      </c>
      <c r="C99" s="307" t="s">
        <v>312</v>
      </c>
      <c r="D99" s="113">
        <f>2*(2*10+13*3.85)</f>
        <v>140.10000000000002</v>
      </c>
      <c r="E99" s="385"/>
      <c r="F99" s="386">
        <f>D99*E99</f>
        <v>0</v>
      </c>
    </row>
    <row r="100" spans="1:6" x14ac:dyDescent="0.2">
      <c r="B100" s="311"/>
      <c r="C100" s="307"/>
      <c r="D100" s="113"/>
      <c r="E100" s="385"/>
      <c r="F100" s="386"/>
    </row>
    <row r="101" spans="1:6" ht="25.5" x14ac:dyDescent="0.2">
      <c r="A101" s="305" t="s">
        <v>45</v>
      </c>
      <c r="B101" s="313" t="s">
        <v>118</v>
      </c>
      <c r="C101" s="307"/>
      <c r="D101" s="113"/>
      <c r="E101" s="385"/>
      <c r="F101" s="386"/>
    </row>
    <row r="102" spans="1:6" ht="255.75" customHeight="1" x14ac:dyDescent="0.2">
      <c r="B102" s="311" t="s">
        <v>320</v>
      </c>
      <c r="C102" s="307"/>
      <c r="D102" s="113"/>
      <c r="E102" s="385"/>
      <c r="F102" s="386"/>
    </row>
    <row r="103" spans="1:6" ht="15" x14ac:dyDescent="0.2">
      <c r="B103" s="311" t="s">
        <v>321</v>
      </c>
      <c r="C103" s="307" t="s">
        <v>312</v>
      </c>
      <c r="D103" s="113">
        <f>2*(15*4.6+13.5)</f>
        <v>165</v>
      </c>
      <c r="E103" s="385"/>
      <c r="F103" s="386">
        <f>D103*E103</f>
        <v>0</v>
      </c>
    </row>
    <row r="104" spans="1:6" x14ac:dyDescent="0.2">
      <c r="B104" s="311"/>
      <c r="C104" s="307"/>
      <c r="D104" s="113"/>
      <c r="E104" s="385"/>
      <c r="F104" s="386"/>
    </row>
    <row r="105" spans="1:6" ht="25.5" x14ac:dyDescent="0.2">
      <c r="A105" s="305" t="s">
        <v>46</v>
      </c>
      <c r="B105" s="311" t="s">
        <v>119</v>
      </c>
      <c r="C105" s="307"/>
      <c r="D105" s="113"/>
      <c r="E105" s="385"/>
      <c r="F105" s="386"/>
    </row>
    <row r="106" spans="1:6" ht="102" x14ac:dyDescent="0.2">
      <c r="B106" s="311" t="s">
        <v>120</v>
      </c>
      <c r="C106" s="307"/>
      <c r="D106" s="113"/>
      <c r="E106" s="385"/>
      <c r="F106" s="386"/>
    </row>
    <row r="107" spans="1:6" ht="15" x14ac:dyDescent="0.2">
      <c r="B107" s="311" t="s">
        <v>322</v>
      </c>
      <c r="C107" s="307" t="s">
        <v>312</v>
      </c>
      <c r="D107" s="113">
        <f>2*15*4.6</f>
        <v>138</v>
      </c>
      <c r="E107" s="385"/>
      <c r="F107" s="386">
        <f>D107*E107</f>
        <v>0</v>
      </c>
    </row>
    <row r="108" spans="1:6" x14ac:dyDescent="0.2">
      <c r="B108" s="311"/>
      <c r="C108" s="307"/>
      <c r="D108" s="113"/>
      <c r="E108" s="385"/>
      <c r="F108" s="386"/>
    </row>
    <row r="109" spans="1:6" ht="25.5" x14ac:dyDescent="0.2">
      <c r="A109" s="305" t="s">
        <v>47</v>
      </c>
      <c r="B109" s="313" t="s">
        <v>121</v>
      </c>
      <c r="C109" s="307"/>
      <c r="D109" s="113"/>
      <c r="E109" s="385"/>
      <c r="F109" s="386"/>
    </row>
    <row r="110" spans="1:6" ht="91.5" x14ac:dyDescent="0.2">
      <c r="B110" s="311" t="s">
        <v>323</v>
      </c>
      <c r="C110" s="307"/>
      <c r="D110" s="113"/>
      <c r="E110" s="385"/>
      <c r="F110" s="386"/>
    </row>
    <row r="111" spans="1:6" ht="15" x14ac:dyDescent="0.2">
      <c r="B111" s="311" t="s">
        <v>324</v>
      </c>
      <c r="C111" s="307" t="s">
        <v>312</v>
      </c>
      <c r="D111" s="113">
        <f>ROUND(13.5+5.65,1)</f>
        <v>19.2</v>
      </c>
      <c r="E111" s="385"/>
      <c r="F111" s="386">
        <f>D111*E111</f>
        <v>0</v>
      </c>
    </row>
    <row r="112" spans="1:6" x14ac:dyDescent="0.2">
      <c r="B112" s="311"/>
      <c r="C112" s="307"/>
      <c r="D112" s="113"/>
      <c r="E112" s="385"/>
      <c r="F112" s="386"/>
    </row>
    <row r="113" spans="1:6" ht="25.5" x14ac:dyDescent="0.2">
      <c r="A113" s="305" t="s">
        <v>134</v>
      </c>
      <c r="B113" s="311" t="s">
        <v>122</v>
      </c>
      <c r="C113" s="307"/>
      <c r="D113" s="113"/>
      <c r="E113" s="385"/>
      <c r="F113" s="386"/>
    </row>
    <row r="114" spans="1:6" ht="151.5" customHeight="1" x14ac:dyDescent="0.2">
      <c r="B114" s="311" t="s">
        <v>124</v>
      </c>
      <c r="C114" s="307"/>
      <c r="D114" s="113"/>
      <c r="E114" s="385"/>
      <c r="F114" s="386"/>
    </row>
    <row r="115" spans="1:6" ht="15" x14ac:dyDescent="0.2">
      <c r="B115" s="313" t="s">
        <v>125</v>
      </c>
      <c r="C115" s="307" t="s">
        <v>309</v>
      </c>
      <c r="D115" s="113">
        <f>ROUND((13.5+5.65)*0.083,1)</f>
        <v>1.6</v>
      </c>
      <c r="E115" s="385"/>
      <c r="F115" s="386">
        <f t="shared" ref="F115" si="4">D115*E115</f>
        <v>0</v>
      </c>
    </row>
    <row r="116" spans="1:6" x14ac:dyDescent="0.2">
      <c r="B116" s="311"/>
      <c r="C116" s="307"/>
      <c r="D116" s="113"/>
      <c r="E116" s="385"/>
      <c r="F116" s="386"/>
    </row>
    <row r="117" spans="1:6" ht="25.5" x14ac:dyDescent="0.2">
      <c r="A117" s="305" t="s">
        <v>135</v>
      </c>
      <c r="B117" s="311" t="s">
        <v>126</v>
      </c>
      <c r="C117" s="307"/>
      <c r="D117" s="113"/>
      <c r="E117" s="385"/>
      <c r="F117" s="386"/>
    </row>
    <row r="118" spans="1:6" ht="76.5" x14ac:dyDescent="0.2">
      <c r="B118" s="311" t="s">
        <v>127</v>
      </c>
      <c r="C118" s="307"/>
      <c r="D118" s="113"/>
      <c r="E118" s="385"/>
      <c r="F118" s="386"/>
    </row>
    <row r="119" spans="1:6" ht="38.25" x14ac:dyDescent="0.2">
      <c r="B119" s="311" t="s">
        <v>128</v>
      </c>
      <c r="C119" s="307"/>
      <c r="D119" s="113"/>
      <c r="E119" s="385"/>
      <c r="F119" s="386"/>
    </row>
    <row r="120" spans="1:6" ht="25.5" x14ac:dyDescent="0.2">
      <c r="B120" s="311" t="s">
        <v>129</v>
      </c>
      <c r="C120" s="307" t="s">
        <v>27</v>
      </c>
      <c r="D120" s="2">
        <v>2</v>
      </c>
      <c r="E120" s="385"/>
      <c r="F120" s="386">
        <f>D120*E120</f>
        <v>0</v>
      </c>
    </row>
    <row r="121" spans="1:6" ht="25.5" x14ac:dyDescent="0.2">
      <c r="B121" s="311" t="s">
        <v>130</v>
      </c>
      <c r="C121" s="307" t="s">
        <v>27</v>
      </c>
      <c r="D121" s="2">
        <v>2</v>
      </c>
      <c r="E121" s="385"/>
      <c r="F121" s="386">
        <f>D121*E121</f>
        <v>0</v>
      </c>
    </row>
    <row r="122" spans="1:6" x14ac:dyDescent="0.2">
      <c r="B122" s="311"/>
      <c r="C122" s="307"/>
      <c r="D122" s="113"/>
      <c r="E122" s="385"/>
      <c r="F122" s="386"/>
    </row>
    <row r="123" spans="1:6" ht="245.25" customHeight="1" x14ac:dyDescent="0.2">
      <c r="A123" s="305" t="s">
        <v>136</v>
      </c>
      <c r="B123" s="311" t="s">
        <v>69</v>
      </c>
      <c r="C123" s="307"/>
      <c r="D123" s="113"/>
      <c r="E123" s="385"/>
      <c r="F123" s="386"/>
    </row>
    <row r="124" spans="1:6" ht="14.25" customHeight="1" x14ac:dyDescent="0.2">
      <c r="B124" s="311" t="s">
        <v>70</v>
      </c>
      <c r="C124" s="307"/>
      <c r="D124" s="113"/>
      <c r="E124" s="385"/>
      <c r="F124" s="386"/>
    </row>
    <row r="125" spans="1:6" s="58" customFormat="1" x14ac:dyDescent="0.2">
      <c r="A125" s="314"/>
      <c r="B125" s="315" t="s">
        <v>148</v>
      </c>
      <c r="C125" s="316"/>
      <c r="D125" s="317">
        <f>SUM(D126:D162)</f>
        <v>58</v>
      </c>
      <c r="E125" s="389"/>
      <c r="F125" s="390"/>
    </row>
    <row r="126" spans="1:6" x14ac:dyDescent="0.2">
      <c r="B126" s="318" t="s">
        <v>155</v>
      </c>
      <c r="C126" s="307" t="s">
        <v>27</v>
      </c>
      <c r="D126" s="2">
        <v>1</v>
      </c>
      <c r="E126" s="385"/>
      <c r="F126" s="386">
        <f>D126*E126</f>
        <v>0</v>
      </c>
    </row>
    <row r="127" spans="1:6" x14ac:dyDescent="0.2">
      <c r="B127" s="318" t="s">
        <v>157</v>
      </c>
      <c r="C127" s="307" t="s">
        <v>27</v>
      </c>
      <c r="D127" s="2">
        <v>1</v>
      </c>
      <c r="E127" s="385"/>
      <c r="F127" s="386">
        <f t="shared" ref="F127:F187" si="5">D127*E127</f>
        <v>0</v>
      </c>
    </row>
    <row r="128" spans="1:6" x14ac:dyDescent="0.2">
      <c r="B128" s="318" t="s">
        <v>71</v>
      </c>
      <c r="C128" s="307" t="s">
        <v>27</v>
      </c>
      <c r="D128" s="2">
        <v>2</v>
      </c>
      <c r="E128" s="385"/>
      <c r="F128" s="386">
        <f t="shared" si="5"/>
        <v>0</v>
      </c>
    </row>
    <row r="129" spans="2:6" x14ac:dyDescent="0.2">
      <c r="B129" s="318" t="s">
        <v>72</v>
      </c>
      <c r="C129" s="307" t="s">
        <v>27</v>
      </c>
      <c r="D129" s="2">
        <v>1</v>
      </c>
      <c r="E129" s="385"/>
      <c r="F129" s="386">
        <f t="shared" si="5"/>
        <v>0</v>
      </c>
    </row>
    <row r="130" spans="2:6" x14ac:dyDescent="0.2">
      <c r="B130" s="318" t="s">
        <v>73</v>
      </c>
      <c r="C130" s="307" t="s">
        <v>27</v>
      </c>
      <c r="D130" s="2">
        <v>1</v>
      </c>
      <c r="E130" s="385"/>
      <c r="F130" s="386">
        <f t="shared" si="5"/>
        <v>0</v>
      </c>
    </row>
    <row r="131" spans="2:6" x14ac:dyDescent="0.2">
      <c r="B131" s="318" t="s">
        <v>100</v>
      </c>
      <c r="C131" s="307" t="s">
        <v>27</v>
      </c>
      <c r="D131" s="2">
        <v>1</v>
      </c>
      <c r="E131" s="385"/>
      <c r="F131" s="386">
        <f t="shared" si="5"/>
        <v>0</v>
      </c>
    </row>
    <row r="132" spans="2:6" x14ac:dyDescent="0.2">
      <c r="B132" s="318" t="s">
        <v>151</v>
      </c>
      <c r="C132" s="307" t="s">
        <v>27</v>
      </c>
      <c r="D132" s="2">
        <v>1</v>
      </c>
      <c r="E132" s="385"/>
      <c r="F132" s="386">
        <f t="shared" si="5"/>
        <v>0</v>
      </c>
    </row>
    <row r="133" spans="2:6" x14ac:dyDescent="0.2">
      <c r="B133" s="318" t="s">
        <v>162</v>
      </c>
      <c r="C133" s="307" t="s">
        <v>27</v>
      </c>
      <c r="D133" s="2">
        <v>2</v>
      </c>
      <c r="E133" s="385"/>
      <c r="F133" s="386">
        <f t="shared" si="5"/>
        <v>0</v>
      </c>
    </row>
    <row r="134" spans="2:6" x14ac:dyDescent="0.2">
      <c r="B134" s="318" t="s">
        <v>76</v>
      </c>
      <c r="C134" s="307" t="s">
        <v>27</v>
      </c>
      <c r="D134" s="2">
        <v>2</v>
      </c>
      <c r="E134" s="385"/>
      <c r="F134" s="386">
        <f t="shared" si="5"/>
        <v>0</v>
      </c>
    </row>
    <row r="135" spans="2:6" x14ac:dyDescent="0.2">
      <c r="B135" s="318" t="s">
        <v>77</v>
      </c>
      <c r="C135" s="307" t="s">
        <v>27</v>
      </c>
      <c r="D135" s="2">
        <v>1</v>
      </c>
      <c r="E135" s="385"/>
      <c r="F135" s="386">
        <f t="shared" si="5"/>
        <v>0</v>
      </c>
    </row>
    <row r="136" spans="2:6" x14ac:dyDescent="0.2">
      <c r="B136" s="318" t="s">
        <v>79</v>
      </c>
      <c r="C136" s="307" t="s">
        <v>27</v>
      </c>
      <c r="D136" s="2">
        <v>2</v>
      </c>
      <c r="E136" s="385"/>
      <c r="F136" s="386">
        <f t="shared" si="5"/>
        <v>0</v>
      </c>
    </row>
    <row r="137" spans="2:6" x14ac:dyDescent="0.2">
      <c r="B137" s="318" t="s">
        <v>158</v>
      </c>
      <c r="C137" s="307" t="s">
        <v>27</v>
      </c>
      <c r="D137" s="2">
        <v>4</v>
      </c>
      <c r="E137" s="385"/>
      <c r="F137" s="386">
        <f t="shared" si="5"/>
        <v>0</v>
      </c>
    </row>
    <row r="138" spans="2:6" x14ac:dyDescent="0.2">
      <c r="B138" s="318" t="s">
        <v>80</v>
      </c>
      <c r="C138" s="307" t="s">
        <v>27</v>
      </c>
      <c r="D138" s="2">
        <v>2</v>
      </c>
      <c r="E138" s="385"/>
      <c r="F138" s="386">
        <f t="shared" si="5"/>
        <v>0</v>
      </c>
    </row>
    <row r="139" spans="2:6" x14ac:dyDescent="0.2">
      <c r="B139" s="318" t="s">
        <v>81</v>
      </c>
      <c r="C139" s="307" t="s">
        <v>27</v>
      </c>
      <c r="D139" s="2">
        <v>1</v>
      </c>
      <c r="E139" s="385"/>
      <c r="F139" s="386">
        <f t="shared" si="5"/>
        <v>0</v>
      </c>
    </row>
    <row r="140" spans="2:6" x14ac:dyDescent="0.2">
      <c r="B140" s="318" t="s">
        <v>82</v>
      </c>
      <c r="C140" s="307" t="s">
        <v>27</v>
      </c>
      <c r="D140" s="2">
        <v>4</v>
      </c>
      <c r="E140" s="385"/>
      <c r="F140" s="386">
        <f t="shared" si="5"/>
        <v>0</v>
      </c>
    </row>
    <row r="141" spans="2:6" x14ac:dyDescent="0.2">
      <c r="B141" s="318" t="s">
        <v>84</v>
      </c>
      <c r="C141" s="307" t="s">
        <v>27</v>
      </c>
      <c r="D141" s="2">
        <v>1</v>
      </c>
      <c r="E141" s="385"/>
      <c r="F141" s="386">
        <f t="shared" si="5"/>
        <v>0</v>
      </c>
    </row>
    <row r="142" spans="2:6" x14ac:dyDescent="0.2">
      <c r="B142" s="318" t="s">
        <v>85</v>
      </c>
      <c r="C142" s="307" t="s">
        <v>27</v>
      </c>
      <c r="D142" s="2">
        <v>1</v>
      </c>
      <c r="E142" s="385"/>
      <c r="F142" s="386">
        <f t="shared" si="5"/>
        <v>0</v>
      </c>
    </row>
    <row r="143" spans="2:6" x14ac:dyDescent="0.2">
      <c r="B143" s="318" t="s">
        <v>86</v>
      </c>
      <c r="C143" s="307" t="s">
        <v>27</v>
      </c>
      <c r="D143" s="2">
        <v>1</v>
      </c>
      <c r="E143" s="385"/>
      <c r="F143" s="386">
        <f t="shared" si="5"/>
        <v>0</v>
      </c>
    </row>
    <row r="144" spans="2:6" x14ac:dyDescent="0.2">
      <c r="B144" s="318" t="s">
        <v>87</v>
      </c>
      <c r="C144" s="307" t="s">
        <v>27</v>
      </c>
      <c r="D144" s="2">
        <v>1</v>
      </c>
      <c r="E144" s="385"/>
      <c r="F144" s="386">
        <f t="shared" si="5"/>
        <v>0</v>
      </c>
    </row>
    <row r="145" spans="2:6" x14ac:dyDescent="0.2">
      <c r="B145" s="318" t="s">
        <v>88</v>
      </c>
      <c r="C145" s="307" t="s">
        <v>27</v>
      </c>
      <c r="D145" s="2">
        <v>1</v>
      </c>
      <c r="E145" s="385"/>
      <c r="F145" s="386">
        <f t="shared" si="5"/>
        <v>0</v>
      </c>
    </row>
    <row r="146" spans="2:6" x14ac:dyDescent="0.2">
      <c r="B146" s="318" t="s">
        <v>89</v>
      </c>
      <c r="C146" s="307" t="s">
        <v>27</v>
      </c>
      <c r="D146" s="2">
        <v>1</v>
      </c>
      <c r="E146" s="385"/>
      <c r="F146" s="386">
        <f t="shared" si="5"/>
        <v>0</v>
      </c>
    </row>
    <row r="147" spans="2:6" x14ac:dyDescent="0.2">
      <c r="B147" s="318" t="s">
        <v>90</v>
      </c>
      <c r="C147" s="307" t="s">
        <v>27</v>
      </c>
      <c r="D147" s="2">
        <v>3</v>
      </c>
      <c r="E147" s="385"/>
      <c r="F147" s="386">
        <f t="shared" si="5"/>
        <v>0</v>
      </c>
    </row>
    <row r="148" spans="2:6" x14ac:dyDescent="0.2">
      <c r="B148" s="318" t="s">
        <v>92</v>
      </c>
      <c r="C148" s="307" t="s">
        <v>27</v>
      </c>
      <c r="D148" s="2">
        <v>2</v>
      </c>
      <c r="E148" s="385"/>
      <c r="F148" s="386">
        <f t="shared" si="5"/>
        <v>0</v>
      </c>
    </row>
    <row r="149" spans="2:6" x14ac:dyDescent="0.2">
      <c r="B149" s="318" t="s">
        <v>93</v>
      </c>
      <c r="C149" s="307" t="s">
        <v>27</v>
      </c>
      <c r="D149" s="2">
        <v>3</v>
      </c>
      <c r="E149" s="385"/>
      <c r="F149" s="386">
        <f t="shared" si="5"/>
        <v>0</v>
      </c>
    </row>
    <row r="150" spans="2:6" x14ac:dyDescent="0.2">
      <c r="B150" s="318" t="s">
        <v>91</v>
      </c>
      <c r="C150" s="307" t="s">
        <v>27</v>
      </c>
      <c r="D150" s="2">
        <v>1</v>
      </c>
      <c r="E150" s="385"/>
      <c r="F150" s="386">
        <f t="shared" si="5"/>
        <v>0</v>
      </c>
    </row>
    <row r="151" spans="2:6" x14ac:dyDescent="0.2">
      <c r="B151" s="318" t="s">
        <v>94</v>
      </c>
      <c r="C151" s="307" t="s">
        <v>27</v>
      </c>
      <c r="D151" s="2">
        <v>2</v>
      </c>
      <c r="E151" s="385"/>
      <c r="F151" s="386">
        <f t="shared" si="5"/>
        <v>0</v>
      </c>
    </row>
    <row r="152" spans="2:6" x14ac:dyDescent="0.2">
      <c r="B152" s="318" t="s">
        <v>95</v>
      </c>
      <c r="C152" s="307" t="s">
        <v>27</v>
      </c>
      <c r="D152" s="2">
        <v>4</v>
      </c>
      <c r="E152" s="385"/>
      <c r="F152" s="386">
        <f t="shared" si="5"/>
        <v>0</v>
      </c>
    </row>
    <row r="153" spans="2:6" x14ac:dyDescent="0.2">
      <c r="B153" s="318" t="s">
        <v>96</v>
      </c>
      <c r="C153" s="307" t="s">
        <v>27</v>
      </c>
      <c r="D153" s="2">
        <v>1</v>
      </c>
      <c r="E153" s="385"/>
      <c r="F153" s="386">
        <f t="shared" si="5"/>
        <v>0</v>
      </c>
    </row>
    <row r="154" spans="2:6" x14ac:dyDescent="0.2">
      <c r="B154" s="318" t="s">
        <v>97</v>
      </c>
      <c r="C154" s="307" t="s">
        <v>27</v>
      </c>
      <c r="D154" s="2">
        <v>1</v>
      </c>
      <c r="E154" s="385"/>
      <c r="F154" s="386">
        <f t="shared" si="5"/>
        <v>0</v>
      </c>
    </row>
    <row r="155" spans="2:6" x14ac:dyDescent="0.2">
      <c r="B155" s="318" t="s">
        <v>98</v>
      </c>
      <c r="C155" s="307" t="s">
        <v>27</v>
      </c>
      <c r="D155" s="2">
        <v>2</v>
      </c>
      <c r="E155" s="385"/>
      <c r="F155" s="386">
        <f t="shared" si="5"/>
        <v>0</v>
      </c>
    </row>
    <row r="156" spans="2:6" x14ac:dyDescent="0.2">
      <c r="B156" s="318" t="s">
        <v>99</v>
      </c>
      <c r="C156" s="307" t="s">
        <v>27</v>
      </c>
      <c r="D156" s="2">
        <v>1</v>
      </c>
      <c r="E156" s="385"/>
      <c r="F156" s="386">
        <f t="shared" si="5"/>
        <v>0</v>
      </c>
    </row>
    <row r="157" spans="2:6" x14ac:dyDescent="0.2">
      <c r="B157" s="318" t="s">
        <v>74</v>
      </c>
      <c r="C157" s="307" t="s">
        <v>27</v>
      </c>
      <c r="D157" s="2">
        <v>1</v>
      </c>
      <c r="E157" s="385"/>
      <c r="F157" s="386">
        <f t="shared" si="5"/>
        <v>0</v>
      </c>
    </row>
    <row r="158" spans="2:6" x14ac:dyDescent="0.2">
      <c r="B158" s="318" t="s">
        <v>102</v>
      </c>
      <c r="C158" s="307" t="s">
        <v>27</v>
      </c>
      <c r="D158" s="2">
        <v>1</v>
      </c>
      <c r="E158" s="385"/>
      <c r="F158" s="386">
        <f t="shared" si="5"/>
        <v>0</v>
      </c>
    </row>
    <row r="159" spans="2:6" x14ac:dyDescent="0.2">
      <c r="B159" s="318" t="s">
        <v>103</v>
      </c>
      <c r="C159" s="307" t="s">
        <v>27</v>
      </c>
      <c r="D159" s="2">
        <v>1</v>
      </c>
      <c r="E159" s="385"/>
      <c r="F159" s="386">
        <f t="shared" si="5"/>
        <v>0</v>
      </c>
    </row>
    <row r="160" spans="2:6" x14ac:dyDescent="0.2">
      <c r="B160" s="318" t="s">
        <v>104</v>
      </c>
      <c r="C160" s="307" t="s">
        <v>27</v>
      </c>
      <c r="D160" s="2">
        <v>1</v>
      </c>
      <c r="E160" s="385"/>
      <c r="F160" s="386">
        <f t="shared" si="5"/>
        <v>0</v>
      </c>
    </row>
    <row r="161" spans="1:6" x14ac:dyDescent="0.2">
      <c r="B161" s="318" t="s">
        <v>105</v>
      </c>
      <c r="C161" s="307" t="s">
        <v>27</v>
      </c>
      <c r="D161" s="2">
        <v>1</v>
      </c>
      <c r="E161" s="385"/>
      <c r="F161" s="386">
        <f t="shared" si="5"/>
        <v>0</v>
      </c>
    </row>
    <row r="162" spans="1:6" x14ac:dyDescent="0.2">
      <c r="B162" s="318" t="s">
        <v>106</v>
      </c>
      <c r="C162" s="307" t="s">
        <v>27</v>
      </c>
      <c r="D162" s="2">
        <v>1</v>
      </c>
      <c r="E162" s="385"/>
      <c r="F162" s="386">
        <f t="shared" si="5"/>
        <v>0</v>
      </c>
    </row>
    <row r="163" spans="1:6" s="110" customFormat="1" x14ac:dyDescent="0.2">
      <c r="A163" s="319"/>
      <c r="B163" s="315" t="s">
        <v>154</v>
      </c>
      <c r="C163" s="316"/>
      <c r="D163" s="317">
        <f>SUM(D164:D197)</f>
        <v>56</v>
      </c>
      <c r="E163" s="389"/>
      <c r="F163" s="390"/>
    </row>
    <row r="164" spans="1:6" x14ac:dyDescent="0.2">
      <c r="B164" s="318" t="s">
        <v>155</v>
      </c>
      <c r="C164" s="307" t="s">
        <v>27</v>
      </c>
      <c r="D164" s="2">
        <v>1</v>
      </c>
      <c r="E164" s="385"/>
      <c r="F164" s="386">
        <f t="shared" si="5"/>
        <v>0</v>
      </c>
    </row>
    <row r="165" spans="1:6" x14ac:dyDescent="0.2">
      <c r="B165" s="318" t="s">
        <v>71</v>
      </c>
      <c r="C165" s="307" t="s">
        <v>27</v>
      </c>
      <c r="D165" s="2">
        <v>2</v>
      </c>
      <c r="E165" s="385"/>
      <c r="F165" s="386">
        <f t="shared" si="5"/>
        <v>0</v>
      </c>
    </row>
    <row r="166" spans="1:6" x14ac:dyDescent="0.2">
      <c r="B166" s="318" t="s">
        <v>159</v>
      </c>
      <c r="C166" s="307" t="s">
        <v>27</v>
      </c>
      <c r="D166" s="2">
        <v>1</v>
      </c>
      <c r="E166" s="385"/>
      <c r="F166" s="386">
        <f t="shared" si="5"/>
        <v>0</v>
      </c>
    </row>
    <row r="167" spans="1:6" x14ac:dyDescent="0.2">
      <c r="B167" s="318" t="s">
        <v>72</v>
      </c>
      <c r="C167" s="307" t="s">
        <v>27</v>
      </c>
      <c r="D167" s="2">
        <v>1</v>
      </c>
      <c r="E167" s="385"/>
      <c r="F167" s="386">
        <f t="shared" si="5"/>
        <v>0</v>
      </c>
    </row>
    <row r="168" spans="1:6" x14ac:dyDescent="0.2">
      <c r="B168" s="318" t="s">
        <v>160</v>
      </c>
      <c r="C168" s="307" t="s">
        <v>27</v>
      </c>
      <c r="D168" s="2">
        <v>1</v>
      </c>
      <c r="E168" s="385"/>
      <c r="F168" s="386">
        <f t="shared" si="5"/>
        <v>0</v>
      </c>
    </row>
    <row r="169" spans="1:6" x14ac:dyDescent="0.2">
      <c r="B169" s="318" t="s">
        <v>161</v>
      </c>
      <c r="C169" s="307" t="s">
        <v>27</v>
      </c>
      <c r="D169" s="2">
        <v>1</v>
      </c>
      <c r="E169" s="385"/>
      <c r="F169" s="386">
        <f t="shared" si="5"/>
        <v>0</v>
      </c>
    </row>
    <row r="170" spans="1:6" x14ac:dyDescent="0.2">
      <c r="B170" s="318" t="s">
        <v>162</v>
      </c>
      <c r="C170" s="307" t="s">
        <v>27</v>
      </c>
      <c r="D170" s="2">
        <v>2</v>
      </c>
      <c r="E170" s="385"/>
      <c r="F170" s="386">
        <f t="shared" si="5"/>
        <v>0</v>
      </c>
    </row>
    <row r="171" spans="1:6" x14ac:dyDescent="0.2">
      <c r="B171" s="318" t="s">
        <v>164</v>
      </c>
      <c r="C171" s="307" t="s">
        <v>27</v>
      </c>
      <c r="D171" s="2">
        <v>1</v>
      </c>
      <c r="E171" s="385"/>
      <c r="F171" s="386">
        <f t="shared" si="5"/>
        <v>0</v>
      </c>
    </row>
    <row r="172" spans="1:6" x14ac:dyDescent="0.2">
      <c r="B172" s="318" t="s">
        <v>163</v>
      </c>
      <c r="C172" s="307" t="s">
        <v>27</v>
      </c>
      <c r="D172" s="2">
        <v>1</v>
      </c>
      <c r="E172" s="385"/>
      <c r="F172" s="386">
        <f t="shared" si="5"/>
        <v>0</v>
      </c>
    </row>
    <row r="173" spans="1:6" x14ac:dyDescent="0.2">
      <c r="B173" s="318" t="s">
        <v>76</v>
      </c>
      <c r="C173" s="307" t="s">
        <v>27</v>
      </c>
      <c r="D173" s="2">
        <v>2</v>
      </c>
      <c r="E173" s="385"/>
      <c r="F173" s="386">
        <f t="shared" si="5"/>
        <v>0</v>
      </c>
    </row>
    <row r="174" spans="1:6" x14ac:dyDescent="0.2">
      <c r="B174" s="318" t="s">
        <v>77</v>
      </c>
      <c r="C174" s="307" t="s">
        <v>27</v>
      </c>
      <c r="D174" s="2">
        <v>1</v>
      </c>
      <c r="E174" s="385"/>
      <c r="F174" s="386">
        <f t="shared" si="5"/>
        <v>0</v>
      </c>
    </row>
    <row r="175" spans="1:6" x14ac:dyDescent="0.2">
      <c r="B175" s="318" t="s">
        <v>165</v>
      </c>
      <c r="C175" s="307" t="s">
        <v>27</v>
      </c>
      <c r="D175" s="2">
        <v>1</v>
      </c>
      <c r="E175" s="385"/>
      <c r="F175" s="386">
        <f t="shared" si="5"/>
        <v>0</v>
      </c>
    </row>
    <row r="176" spans="1:6" x14ac:dyDescent="0.2">
      <c r="B176" s="318" t="s">
        <v>78</v>
      </c>
      <c r="C176" s="307" t="s">
        <v>27</v>
      </c>
      <c r="D176" s="2">
        <v>3</v>
      </c>
      <c r="E176" s="385"/>
      <c r="F176" s="386">
        <f t="shared" si="5"/>
        <v>0</v>
      </c>
    </row>
    <row r="177" spans="2:6" x14ac:dyDescent="0.2">
      <c r="B177" s="318" t="s">
        <v>150</v>
      </c>
      <c r="C177" s="307" t="s">
        <v>27</v>
      </c>
      <c r="D177" s="2">
        <v>1</v>
      </c>
      <c r="E177" s="385"/>
      <c r="F177" s="386">
        <f t="shared" si="5"/>
        <v>0</v>
      </c>
    </row>
    <row r="178" spans="2:6" x14ac:dyDescent="0.2">
      <c r="B178" s="318" t="s">
        <v>80</v>
      </c>
      <c r="C178" s="307" t="s">
        <v>27</v>
      </c>
      <c r="D178" s="2">
        <v>1</v>
      </c>
      <c r="E178" s="385"/>
      <c r="F178" s="386">
        <f t="shared" si="5"/>
        <v>0</v>
      </c>
    </row>
    <row r="179" spans="2:6" x14ac:dyDescent="0.2">
      <c r="B179" s="318" t="s">
        <v>82</v>
      </c>
      <c r="C179" s="307" t="s">
        <v>27</v>
      </c>
      <c r="D179" s="2">
        <v>4</v>
      </c>
      <c r="E179" s="385"/>
      <c r="F179" s="386">
        <f t="shared" si="5"/>
        <v>0</v>
      </c>
    </row>
    <row r="180" spans="2:6" x14ac:dyDescent="0.2">
      <c r="B180" s="318" t="s">
        <v>84</v>
      </c>
      <c r="C180" s="307" t="s">
        <v>27</v>
      </c>
      <c r="D180" s="2">
        <v>2</v>
      </c>
      <c r="E180" s="385"/>
      <c r="F180" s="386">
        <f t="shared" si="5"/>
        <v>0</v>
      </c>
    </row>
    <row r="181" spans="2:6" x14ac:dyDescent="0.2">
      <c r="B181" s="318" t="s">
        <v>85</v>
      </c>
      <c r="C181" s="307" t="s">
        <v>27</v>
      </c>
      <c r="D181" s="2">
        <v>2</v>
      </c>
      <c r="E181" s="385"/>
      <c r="F181" s="386">
        <f t="shared" si="5"/>
        <v>0</v>
      </c>
    </row>
    <row r="182" spans="2:6" x14ac:dyDescent="0.2">
      <c r="B182" s="318" t="s">
        <v>86</v>
      </c>
      <c r="C182" s="307" t="s">
        <v>27</v>
      </c>
      <c r="D182" s="2">
        <v>2</v>
      </c>
      <c r="E182" s="385"/>
      <c r="F182" s="386">
        <f t="shared" si="5"/>
        <v>0</v>
      </c>
    </row>
    <row r="183" spans="2:6" x14ac:dyDescent="0.2">
      <c r="B183" s="318" t="s">
        <v>87</v>
      </c>
      <c r="C183" s="307" t="s">
        <v>27</v>
      </c>
      <c r="D183" s="2">
        <v>3</v>
      </c>
      <c r="E183" s="385"/>
      <c r="F183" s="386">
        <f t="shared" si="5"/>
        <v>0</v>
      </c>
    </row>
    <row r="184" spans="2:6" x14ac:dyDescent="0.2">
      <c r="B184" s="318" t="s">
        <v>90</v>
      </c>
      <c r="C184" s="307" t="s">
        <v>27</v>
      </c>
      <c r="D184" s="2">
        <v>2</v>
      </c>
      <c r="E184" s="385"/>
      <c r="F184" s="386">
        <f t="shared" si="5"/>
        <v>0</v>
      </c>
    </row>
    <row r="185" spans="2:6" x14ac:dyDescent="0.2">
      <c r="B185" s="318" t="s">
        <v>92</v>
      </c>
      <c r="C185" s="307" t="s">
        <v>27</v>
      </c>
      <c r="D185" s="2">
        <v>1</v>
      </c>
      <c r="E185" s="385"/>
      <c r="F185" s="386">
        <f t="shared" si="5"/>
        <v>0</v>
      </c>
    </row>
    <row r="186" spans="2:6" x14ac:dyDescent="0.2">
      <c r="B186" s="318" t="s">
        <v>93</v>
      </c>
      <c r="C186" s="307" t="s">
        <v>27</v>
      </c>
      <c r="D186" s="2">
        <v>3</v>
      </c>
      <c r="E186" s="385"/>
      <c r="F186" s="386">
        <f t="shared" si="5"/>
        <v>0</v>
      </c>
    </row>
    <row r="187" spans="2:6" x14ac:dyDescent="0.2">
      <c r="B187" s="318" t="s">
        <v>91</v>
      </c>
      <c r="C187" s="307" t="s">
        <v>27</v>
      </c>
      <c r="D187" s="2">
        <v>2</v>
      </c>
      <c r="E187" s="385"/>
      <c r="F187" s="386">
        <f t="shared" si="5"/>
        <v>0</v>
      </c>
    </row>
    <row r="188" spans="2:6" x14ac:dyDescent="0.2">
      <c r="B188" s="318" t="s">
        <v>95</v>
      </c>
      <c r="C188" s="307" t="s">
        <v>27</v>
      </c>
      <c r="D188" s="2">
        <v>5</v>
      </c>
      <c r="E188" s="385"/>
      <c r="F188" s="386">
        <f t="shared" ref="F188:F197" si="6">D188*E188</f>
        <v>0</v>
      </c>
    </row>
    <row r="189" spans="2:6" x14ac:dyDescent="0.2">
      <c r="B189" s="318" t="s">
        <v>96</v>
      </c>
      <c r="C189" s="307" t="s">
        <v>27</v>
      </c>
      <c r="D189" s="2">
        <v>1</v>
      </c>
      <c r="E189" s="385"/>
      <c r="F189" s="386">
        <f t="shared" si="6"/>
        <v>0</v>
      </c>
    </row>
    <row r="190" spans="2:6" x14ac:dyDescent="0.2">
      <c r="B190" s="318" t="s">
        <v>97</v>
      </c>
      <c r="C190" s="307" t="s">
        <v>27</v>
      </c>
      <c r="D190" s="2">
        <v>1</v>
      </c>
      <c r="E190" s="385"/>
      <c r="F190" s="386">
        <f t="shared" si="6"/>
        <v>0</v>
      </c>
    </row>
    <row r="191" spans="2:6" x14ac:dyDescent="0.2">
      <c r="B191" s="318" t="s">
        <v>98</v>
      </c>
      <c r="C191" s="307" t="s">
        <v>27</v>
      </c>
      <c r="D191" s="2">
        <v>2</v>
      </c>
      <c r="E191" s="385"/>
      <c r="F191" s="386">
        <f t="shared" si="6"/>
        <v>0</v>
      </c>
    </row>
    <row r="192" spans="2:6" x14ac:dyDescent="0.2">
      <c r="B192" s="318" t="s">
        <v>99</v>
      </c>
      <c r="C192" s="307" t="s">
        <v>27</v>
      </c>
      <c r="D192" s="2">
        <v>1</v>
      </c>
      <c r="E192" s="385"/>
      <c r="F192" s="386">
        <f t="shared" si="6"/>
        <v>0</v>
      </c>
    </row>
    <row r="193" spans="1:6" x14ac:dyDescent="0.2">
      <c r="B193" s="318" t="s">
        <v>102</v>
      </c>
      <c r="C193" s="307" t="s">
        <v>27</v>
      </c>
      <c r="D193" s="2">
        <v>1</v>
      </c>
      <c r="E193" s="385"/>
      <c r="F193" s="386">
        <f t="shared" si="6"/>
        <v>0</v>
      </c>
    </row>
    <row r="194" spans="1:6" x14ac:dyDescent="0.2">
      <c r="B194" s="318" t="s">
        <v>166</v>
      </c>
      <c r="C194" s="307" t="s">
        <v>27</v>
      </c>
      <c r="D194" s="2">
        <v>1</v>
      </c>
      <c r="E194" s="385"/>
      <c r="F194" s="386">
        <f t="shared" si="6"/>
        <v>0</v>
      </c>
    </row>
    <row r="195" spans="1:6" x14ac:dyDescent="0.2">
      <c r="B195" s="318" t="s">
        <v>104</v>
      </c>
      <c r="C195" s="307" t="s">
        <v>27</v>
      </c>
      <c r="D195" s="2">
        <v>1</v>
      </c>
      <c r="E195" s="385"/>
      <c r="F195" s="386">
        <f t="shared" si="6"/>
        <v>0</v>
      </c>
    </row>
    <row r="196" spans="1:6" x14ac:dyDescent="0.2">
      <c r="B196" s="318" t="s">
        <v>105</v>
      </c>
      <c r="C196" s="307" t="s">
        <v>27</v>
      </c>
      <c r="D196" s="2">
        <v>1</v>
      </c>
      <c r="E196" s="385"/>
      <c r="F196" s="386">
        <f t="shared" si="6"/>
        <v>0</v>
      </c>
    </row>
    <row r="197" spans="1:6" x14ac:dyDescent="0.2">
      <c r="B197" s="318" t="s">
        <v>106</v>
      </c>
      <c r="C197" s="307" t="s">
        <v>27</v>
      </c>
      <c r="D197" s="2">
        <v>1</v>
      </c>
      <c r="E197" s="385"/>
      <c r="F197" s="386">
        <f t="shared" si="6"/>
        <v>0</v>
      </c>
    </row>
    <row r="198" spans="1:6" x14ac:dyDescent="0.2">
      <c r="B198" s="318"/>
      <c r="C198" s="307"/>
      <c r="D198" s="2"/>
      <c r="E198" s="385"/>
      <c r="F198" s="386"/>
    </row>
    <row r="199" spans="1:6" ht="242.25" customHeight="1" x14ac:dyDescent="0.2">
      <c r="A199" s="305" t="s">
        <v>137</v>
      </c>
      <c r="B199" s="311" t="s">
        <v>111</v>
      </c>
      <c r="C199" s="307"/>
      <c r="D199" s="2"/>
      <c r="E199" s="385"/>
      <c r="F199" s="386"/>
    </row>
    <row r="200" spans="1:6" x14ac:dyDescent="0.2">
      <c r="B200" s="306" t="s">
        <v>110</v>
      </c>
      <c r="C200" s="307" t="s">
        <v>27</v>
      </c>
      <c r="D200" s="2">
        <v>4</v>
      </c>
      <c r="E200" s="385"/>
      <c r="F200" s="386">
        <f>D200*E200</f>
        <v>0</v>
      </c>
    </row>
    <row r="201" spans="1:6" x14ac:dyDescent="0.2">
      <c r="B201" s="306"/>
      <c r="C201" s="307"/>
      <c r="D201" s="2"/>
      <c r="E201" s="385"/>
      <c r="F201" s="386"/>
    </row>
    <row r="202" spans="1:6" ht="117" customHeight="1" x14ac:dyDescent="0.2">
      <c r="A202" s="305" t="s">
        <v>139</v>
      </c>
      <c r="B202" s="306" t="s">
        <v>199</v>
      </c>
      <c r="C202" s="307"/>
      <c r="D202" s="2"/>
      <c r="E202" s="385"/>
      <c r="F202" s="386"/>
    </row>
    <row r="203" spans="1:6" ht="409.5" x14ac:dyDescent="0.2">
      <c r="B203" s="306" t="s">
        <v>200</v>
      </c>
      <c r="C203" s="307"/>
      <c r="D203" s="2"/>
      <c r="E203" s="385"/>
      <c r="F203" s="386"/>
    </row>
    <row r="204" spans="1:6" ht="38.25" x14ac:dyDescent="0.2">
      <c r="B204" s="306" t="s">
        <v>197</v>
      </c>
      <c r="C204" s="307" t="s">
        <v>27</v>
      </c>
      <c r="D204" s="2">
        <v>2</v>
      </c>
      <c r="E204" s="385"/>
      <c r="F204" s="386">
        <f>D204*E204</f>
        <v>0</v>
      </c>
    </row>
    <row r="205" spans="1:6" x14ac:dyDescent="0.2">
      <c r="B205" s="306"/>
      <c r="C205" s="307"/>
      <c r="D205" s="2"/>
      <c r="E205" s="385"/>
      <c r="F205" s="386"/>
    </row>
    <row r="206" spans="1:6" ht="78.75" x14ac:dyDescent="0.2">
      <c r="A206" s="305" t="s">
        <v>140</v>
      </c>
      <c r="B206" s="306" t="s">
        <v>325</v>
      </c>
      <c r="C206" s="307" t="s">
        <v>309</v>
      </c>
      <c r="D206" s="113">
        <f>1+0.5*0.5*0.5*6</f>
        <v>1.75</v>
      </c>
      <c r="E206" s="385"/>
      <c r="F206" s="386">
        <f>D206*E206</f>
        <v>0</v>
      </c>
    </row>
    <row r="207" spans="1:6" x14ac:dyDescent="0.2">
      <c r="B207" s="318"/>
      <c r="C207" s="307"/>
      <c r="D207" s="2"/>
      <c r="E207" s="385"/>
      <c r="F207" s="386"/>
    </row>
    <row r="208" spans="1:6" ht="148.5" customHeight="1" x14ac:dyDescent="0.2">
      <c r="A208" s="305" t="s">
        <v>141</v>
      </c>
      <c r="B208" s="311" t="s">
        <v>131</v>
      </c>
    </row>
    <row r="209" spans="1:6" x14ac:dyDescent="0.2">
      <c r="B209" s="306" t="s">
        <v>132</v>
      </c>
      <c r="C209" s="307" t="s">
        <v>27</v>
      </c>
      <c r="D209" s="2">
        <v>2</v>
      </c>
      <c r="E209" s="385"/>
      <c r="F209" s="386">
        <f>D209*E209</f>
        <v>0</v>
      </c>
    </row>
    <row r="210" spans="1:6" x14ac:dyDescent="0.2">
      <c r="B210" s="311"/>
      <c r="C210" s="307"/>
      <c r="D210" s="113"/>
      <c r="E210" s="385"/>
      <c r="F210" s="386"/>
    </row>
    <row r="211" spans="1:6" ht="129.75" x14ac:dyDescent="0.2">
      <c r="A211" s="305" t="s">
        <v>142</v>
      </c>
      <c r="B211" s="311" t="s">
        <v>326</v>
      </c>
      <c r="C211" s="307"/>
      <c r="D211" s="113"/>
      <c r="E211" s="385"/>
      <c r="F211" s="386"/>
    </row>
    <row r="212" spans="1:6" ht="15" x14ac:dyDescent="0.2">
      <c r="B212" s="320" t="s">
        <v>327</v>
      </c>
      <c r="C212" s="321" t="s">
        <v>309</v>
      </c>
      <c r="D212" s="322">
        <f>D58+D59-D215</f>
        <v>273.73</v>
      </c>
      <c r="E212" s="388"/>
      <c r="F212" s="386">
        <f>D212*E212</f>
        <v>0</v>
      </c>
    </row>
    <row r="213" spans="1:6" x14ac:dyDescent="0.2">
      <c r="B213" s="311"/>
      <c r="C213" s="307"/>
      <c r="D213" s="113"/>
      <c r="E213" s="385"/>
      <c r="F213" s="386"/>
    </row>
    <row r="214" spans="1:6" ht="38.25" x14ac:dyDescent="0.2">
      <c r="A214" s="305" t="s">
        <v>143</v>
      </c>
      <c r="B214" s="320" t="s">
        <v>48</v>
      </c>
      <c r="C214" s="307"/>
      <c r="D214" s="113"/>
      <c r="E214" s="385"/>
      <c r="F214" s="386"/>
    </row>
    <row r="215" spans="1:6" ht="27.75" x14ac:dyDescent="0.2">
      <c r="B215" s="320" t="s">
        <v>328</v>
      </c>
      <c r="C215" s="321" t="s">
        <v>309</v>
      </c>
      <c r="D215" s="322">
        <f>D62+D74+D77+(4.5*3*4.5)*2</f>
        <v>179.76999999999998</v>
      </c>
      <c r="E215" s="388"/>
      <c r="F215" s="386">
        <f>D215*E215</f>
        <v>0</v>
      </c>
    </row>
    <row r="216" spans="1:6" x14ac:dyDescent="0.2">
      <c r="B216" s="311"/>
      <c r="C216" s="307"/>
      <c r="D216" s="113"/>
      <c r="E216" s="385"/>
      <c r="F216" s="386"/>
    </row>
    <row r="217" spans="1:6" ht="53.25" x14ac:dyDescent="0.2">
      <c r="A217" s="305" t="s">
        <v>144</v>
      </c>
      <c r="B217" s="323" t="s">
        <v>329</v>
      </c>
      <c r="C217" s="307"/>
      <c r="D217" s="113"/>
      <c r="E217" s="385"/>
      <c r="F217" s="386"/>
    </row>
    <row r="218" spans="1:6" ht="27.75" x14ac:dyDescent="0.2">
      <c r="B218" s="306" t="s">
        <v>331</v>
      </c>
      <c r="C218" s="307" t="s">
        <v>312</v>
      </c>
      <c r="D218" s="113">
        <f>(8+9+9)*5.7+10*6.5</f>
        <v>213.20000000000002</v>
      </c>
      <c r="E218" s="385"/>
      <c r="F218" s="386">
        <f>D218*E218</f>
        <v>0</v>
      </c>
    </row>
    <row r="219" spans="1:6" x14ac:dyDescent="0.2">
      <c r="B219" s="311"/>
      <c r="C219" s="307"/>
      <c r="D219" s="113"/>
      <c r="E219" s="385"/>
      <c r="F219" s="386"/>
    </row>
    <row r="220" spans="1:6" ht="201" customHeight="1" x14ac:dyDescent="0.2">
      <c r="A220" s="305" t="s">
        <v>147</v>
      </c>
      <c r="B220" s="324" t="s">
        <v>44</v>
      </c>
      <c r="C220" s="307"/>
      <c r="D220" s="113"/>
      <c r="E220" s="385"/>
      <c r="F220" s="386"/>
    </row>
    <row r="221" spans="1:6" ht="15" x14ac:dyDescent="0.2">
      <c r="B221" s="324" t="s">
        <v>330</v>
      </c>
      <c r="C221" s="312" t="s">
        <v>307</v>
      </c>
      <c r="D221" s="113">
        <v>8</v>
      </c>
      <c r="E221" s="388"/>
      <c r="F221" s="386">
        <f>D221*E221</f>
        <v>0</v>
      </c>
    </row>
    <row r="222" spans="1:6" x14ac:dyDescent="0.2">
      <c r="B222" s="306"/>
      <c r="C222" s="307"/>
      <c r="D222" s="113"/>
      <c r="E222" s="385"/>
      <c r="F222" s="386"/>
    </row>
    <row r="223" spans="1:6" ht="128.25" customHeight="1" x14ac:dyDescent="0.2">
      <c r="A223" s="305" t="s">
        <v>189</v>
      </c>
      <c r="B223" s="306" t="s">
        <v>53</v>
      </c>
      <c r="C223" s="307"/>
      <c r="D223" s="113"/>
      <c r="E223" s="385"/>
      <c r="F223" s="386"/>
    </row>
    <row r="224" spans="1:6" ht="27.75" x14ac:dyDescent="0.2">
      <c r="B224" s="306" t="s">
        <v>331</v>
      </c>
      <c r="C224" s="307"/>
      <c r="D224" s="113"/>
      <c r="E224" s="385"/>
      <c r="F224" s="386"/>
    </row>
    <row r="225" spans="1:6" ht="15" x14ac:dyDescent="0.2">
      <c r="B225" s="306" t="s">
        <v>51</v>
      </c>
      <c r="C225" s="307" t="s">
        <v>312</v>
      </c>
      <c r="D225" s="113">
        <f>D218</f>
        <v>213.20000000000002</v>
      </c>
      <c r="E225" s="385"/>
      <c r="F225" s="386">
        <f t="shared" ref="F225:F227" si="7">D225*E225</f>
        <v>0</v>
      </c>
    </row>
    <row r="226" spans="1:6" ht="15" x14ac:dyDescent="0.2">
      <c r="B226" s="306" t="s">
        <v>54</v>
      </c>
      <c r="C226" s="307" t="s">
        <v>312</v>
      </c>
      <c r="D226" s="113">
        <f>D50+D47</f>
        <v>688</v>
      </c>
      <c r="E226" s="385"/>
      <c r="F226" s="386">
        <f t="shared" si="7"/>
        <v>0</v>
      </c>
    </row>
    <row r="227" spans="1:6" ht="15" x14ac:dyDescent="0.2">
      <c r="B227" s="306" t="s">
        <v>52</v>
      </c>
      <c r="C227" s="307" t="s">
        <v>312</v>
      </c>
      <c r="D227" s="113">
        <f>D52</f>
        <v>225</v>
      </c>
      <c r="E227" s="385"/>
      <c r="F227" s="386">
        <f t="shared" si="7"/>
        <v>0</v>
      </c>
    </row>
    <row r="228" spans="1:6" x14ac:dyDescent="0.2">
      <c r="B228" s="311"/>
      <c r="C228" s="307"/>
      <c r="D228" s="113"/>
      <c r="E228" s="385"/>
      <c r="F228" s="386"/>
    </row>
    <row r="229" spans="1:6" ht="25.5" x14ac:dyDescent="0.2">
      <c r="A229" s="305" t="s">
        <v>190</v>
      </c>
      <c r="B229" s="306" t="s">
        <v>42</v>
      </c>
      <c r="C229" s="307"/>
      <c r="D229" s="113"/>
      <c r="E229" s="385"/>
      <c r="F229" s="386"/>
    </row>
    <row r="230" spans="1:6" ht="27.75" x14ac:dyDescent="0.2">
      <c r="B230" s="306" t="s">
        <v>332</v>
      </c>
      <c r="C230" s="307" t="s">
        <v>307</v>
      </c>
      <c r="D230" s="113">
        <f>13+12+12+13</f>
        <v>50</v>
      </c>
      <c r="E230" s="385"/>
      <c r="F230" s="386">
        <f>D230*E230</f>
        <v>0</v>
      </c>
    </row>
    <row r="231" spans="1:6" x14ac:dyDescent="0.2">
      <c r="B231" s="311"/>
      <c r="C231" s="307"/>
      <c r="D231" s="113"/>
      <c r="E231" s="385"/>
      <c r="F231" s="386"/>
    </row>
    <row r="232" spans="1:6" ht="189.75" customHeight="1" x14ac:dyDescent="0.2">
      <c r="A232" s="305" t="s">
        <v>191</v>
      </c>
      <c r="B232" s="306" t="s">
        <v>145</v>
      </c>
      <c r="C232" s="114"/>
      <c r="D232" s="325"/>
      <c r="E232" s="391"/>
      <c r="F232" s="386"/>
    </row>
    <row r="233" spans="1:6" ht="15" x14ac:dyDescent="0.2">
      <c r="B233" s="306" t="s">
        <v>146</v>
      </c>
      <c r="C233" s="307" t="s">
        <v>307</v>
      </c>
      <c r="D233" s="113">
        <f>42+35</f>
        <v>77</v>
      </c>
      <c r="E233" s="388"/>
      <c r="F233" s="386">
        <f>D233*E233</f>
        <v>0</v>
      </c>
    </row>
    <row r="234" spans="1:6" x14ac:dyDescent="0.2">
      <c r="B234" s="311"/>
      <c r="C234" s="307"/>
      <c r="D234" s="113"/>
      <c r="E234" s="385"/>
      <c r="F234" s="386"/>
    </row>
    <row r="235" spans="1:6" ht="38.25" x14ac:dyDescent="0.2">
      <c r="A235" s="305" t="s">
        <v>192</v>
      </c>
      <c r="B235" s="311" t="s">
        <v>16</v>
      </c>
    </row>
    <row r="236" spans="1:6" x14ac:dyDescent="0.2">
      <c r="B236" s="311" t="s">
        <v>17</v>
      </c>
      <c r="C236" s="307" t="s">
        <v>15</v>
      </c>
      <c r="D236" s="299">
        <v>1</v>
      </c>
      <c r="E236" s="385"/>
      <c r="F236" s="386">
        <f>D236*E236</f>
        <v>0</v>
      </c>
    </row>
    <row r="237" spans="1:6" s="111" customFormat="1" ht="34.5" customHeight="1" x14ac:dyDescent="0.25">
      <c r="A237" s="326"/>
      <c r="B237" s="327" t="s">
        <v>343</v>
      </c>
      <c r="C237" s="304"/>
      <c r="D237" s="304"/>
      <c r="E237" s="304" t="s">
        <v>342</v>
      </c>
      <c r="F237" s="384">
        <f>SUM(F7:F236)</f>
        <v>0</v>
      </c>
    </row>
    <row r="241" spans="1:6" ht="25.5" x14ac:dyDescent="0.2">
      <c r="A241" s="64"/>
      <c r="B241" s="65" t="s">
        <v>288</v>
      </c>
      <c r="C241" s="328"/>
      <c r="D241" s="329"/>
      <c r="E241" s="117"/>
      <c r="F241" s="125"/>
    </row>
    <row r="242" spans="1:6" x14ac:dyDescent="0.2">
      <c r="A242" s="8"/>
      <c r="B242" s="9"/>
      <c r="C242" s="330"/>
      <c r="D242" s="331"/>
      <c r="E242" s="118"/>
      <c r="F242" s="126"/>
    </row>
    <row r="243" spans="1:6" x14ac:dyDescent="0.2">
      <c r="A243" s="332"/>
      <c r="B243" s="9"/>
      <c r="C243" s="330"/>
      <c r="D243" s="331"/>
      <c r="E243" s="118"/>
      <c r="F243" s="126"/>
    </row>
    <row r="244" spans="1:6" s="108" customFormat="1" ht="21" customHeight="1" x14ac:dyDescent="0.25">
      <c r="A244" s="300" t="s">
        <v>206</v>
      </c>
      <c r="B244" s="303" t="s">
        <v>207</v>
      </c>
      <c r="C244" s="304"/>
      <c r="D244" s="304"/>
      <c r="E244" s="304"/>
      <c r="F244" s="384"/>
    </row>
    <row r="245" spans="1:6" x14ac:dyDescent="0.2">
      <c r="A245" s="332"/>
      <c r="B245" s="9"/>
      <c r="C245" s="330"/>
      <c r="D245" s="331"/>
      <c r="E245" s="118"/>
      <c r="F245" s="126"/>
    </row>
    <row r="246" spans="1:6" ht="25.5" x14ac:dyDescent="0.2">
      <c r="A246" s="333">
        <v>1</v>
      </c>
      <c r="B246" s="16" t="s">
        <v>289</v>
      </c>
      <c r="C246" s="119"/>
      <c r="D246" s="119"/>
      <c r="E246" s="392"/>
      <c r="F246" s="129"/>
    </row>
    <row r="247" spans="1:6" x14ac:dyDescent="0.2">
      <c r="A247" s="334" t="s">
        <v>209</v>
      </c>
      <c r="B247" s="16" t="s">
        <v>210</v>
      </c>
      <c r="C247" s="119" t="s">
        <v>27</v>
      </c>
      <c r="D247" s="119" t="s">
        <v>211</v>
      </c>
      <c r="E247" s="120"/>
      <c r="F247" s="386">
        <f t="shared" ref="F247" si="8">D247*E247</f>
        <v>0</v>
      </c>
    </row>
    <row r="248" spans="1:6" x14ac:dyDescent="0.2">
      <c r="A248" s="334"/>
      <c r="B248" s="16"/>
      <c r="C248" s="119"/>
      <c r="D248" s="119"/>
      <c r="E248" s="392"/>
      <c r="F248" s="129"/>
    </row>
    <row r="249" spans="1:6" ht="30" customHeight="1" x14ac:dyDescent="0.2">
      <c r="A249" s="333">
        <f>A246+1</f>
        <v>2</v>
      </c>
      <c r="B249" s="16" t="s">
        <v>212</v>
      </c>
      <c r="C249" s="119"/>
      <c r="D249" s="119"/>
      <c r="E249" s="392"/>
      <c r="F249" s="129"/>
    </row>
    <row r="250" spans="1:6" x14ac:dyDescent="0.2">
      <c r="A250" s="334" t="s">
        <v>209</v>
      </c>
      <c r="B250" s="335" t="s">
        <v>213</v>
      </c>
      <c r="C250" s="336" t="s">
        <v>62</v>
      </c>
      <c r="D250" s="119">
        <v>35</v>
      </c>
      <c r="E250" s="393"/>
      <c r="F250" s="386">
        <f t="shared" ref="F250:F253" si="9">D250*E250</f>
        <v>0</v>
      </c>
    </row>
    <row r="251" spans="1:6" x14ac:dyDescent="0.2">
      <c r="A251" s="334" t="s">
        <v>209</v>
      </c>
      <c r="B251" s="16" t="s">
        <v>214</v>
      </c>
      <c r="C251" s="119" t="s">
        <v>62</v>
      </c>
      <c r="D251" s="119" t="s">
        <v>290</v>
      </c>
      <c r="E251" s="392"/>
      <c r="F251" s="386">
        <f t="shared" si="9"/>
        <v>0</v>
      </c>
    </row>
    <row r="252" spans="1:6" x14ac:dyDescent="0.2">
      <c r="A252" s="334" t="s">
        <v>209</v>
      </c>
      <c r="B252" s="16" t="s">
        <v>216</v>
      </c>
      <c r="C252" s="119" t="s">
        <v>62</v>
      </c>
      <c r="D252" s="119" t="s">
        <v>217</v>
      </c>
      <c r="E252" s="392"/>
      <c r="F252" s="386">
        <f t="shared" si="9"/>
        <v>0</v>
      </c>
    </row>
    <row r="253" spans="1:6" x14ac:dyDescent="0.2">
      <c r="A253" s="334" t="s">
        <v>209</v>
      </c>
      <c r="B253" s="16" t="s">
        <v>218</v>
      </c>
      <c r="C253" s="119" t="s">
        <v>62</v>
      </c>
      <c r="D253" s="119" t="s">
        <v>217</v>
      </c>
      <c r="E253" s="392"/>
      <c r="F253" s="386">
        <f t="shared" si="9"/>
        <v>0</v>
      </c>
    </row>
    <row r="254" spans="1:6" x14ac:dyDescent="0.2">
      <c r="A254" s="334"/>
      <c r="B254" s="16"/>
      <c r="C254" s="119"/>
      <c r="D254" s="119"/>
      <c r="E254" s="392"/>
      <c r="F254" s="129"/>
    </row>
    <row r="255" spans="1:6" ht="179.25" customHeight="1" x14ac:dyDescent="0.2">
      <c r="A255" s="333">
        <f>A249+1</f>
        <v>3</v>
      </c>
      <c r="B255" s="337" t="s">
        <v>219</v>
      </c>
      <c r="C255" s="119"/>
      <c r="D255" s="338"/>
      <c r="E255" s="120"/>
      <c r="F255" s="127"/>
    </row>
    <row r="256" spans="1:6" x14ac:dyDescent="0.2">
      <c r="A256" s="339"/>
      <c r="B256" s="340"/>
      <c r="C256" s="119"/>
      <c r="D256" s="338"/>
      <c r="E256" s="120"/>
      <c r="F256" s="127"/>
    </row>
    <row r="257" spans="1:6" ht="25.5" x14ac:dyDescent="0.2">
      <c r="A257" s="339" t="s">
        <v>209</v>
      </c>
      <c r="B257" s="27" t="s">
        <v>220</v>
      </c>
      <c r="C257" s="299" t="s">
        <v>27</v>
      </c>
      <c r="D257" s="338">
        <v>1</v>
      </c>
      <c r="E257" s="120"/>
      <c r="F257" s="386"/>
    </row>
    <row r="258" spans="1:6" ht="25.5" x14ac:dyDescent="0.2">
      <c r="A258" s="339" t="s">
        <v>209</v>
      </c>
      <c r="B258" s="341" t="s">
        <v>221</v>
      </c>
      <c r="C258" s="342" t="s">
        <v>27</v>
      </c>
      <c r="D258" s="338">
        <v>2</v>
      </c>
      <c r="E258" s="120"/>
      <c r="F258" s="386"/>
    </row>
    <row r="259" spans="1:6" ht="25.5" x14ac:dyDescent="0.2">
      <c r="A259" s="339" t="s">
        <v>209</v>
      </c>
      <c r="B259" s="341" t="s">
        <v>222</v>
      </c>
      <c r="C259" s="342" t="s">
        <v>27</v>
      </c>
      <c r="D259" s="338">
        <v>3</v>
      </c>
      <c r="E259" s="120"/>
      <c r="F259" s="386"/>
    </row>
    <row r="260" spans="1:6" x14ac:dyDescent="0.2">
      <c r="A260" s="339" t="s">
        <v>209</v>
      </c>
      <c r="B260" s="341" t="s">
        <v>223</v>
      </c>
      <c r="C260" s="342" t="s">
        <v>27</v>
      </c>
      <c r="D260" s="338">
        <v>3</v>
      </c>
      <c r="E260" s="120"/>
      <c r="F260" s="386"/>
    </row>
    <row r="261" spans="1:6" ht="25.5" x14ac:dyDescent="0.2">
      <c r="A261" s="339" t="s">
        <v>209</v>
      </c>
      <c r="B261" s="5" t="s">
        <v>224</v>
      </c>
      <c r="C261" s="342" t="s">
        <v>27</v>
      </c>
      <c r="D261" s="338">
        <v>1</v>
      </c>
      <c r="E261" s="120"/>
      <c r="F261" s="386"/>
    </row>
    <row r="262" spans="1:6" x14ac:dyDescent="0.2">
      <c r="A262" s="339" t="s">
        <v>209</v>
      </c>
      <c r="B262" s="340" t="s">
        <v>225</v>
      </c>
      <c r="C262" s="342" t="s">
        <v>27</v>
      </c>
      <c r="D262" s="338">
        <v>1</v>
      </c>
      <c r="E262" s="120"/>
      <c r="F262" s="386"/>
    </row>
    <row r="263" spans="1:6" x14ac:dyDescent="0.2">
      <c r="A263" s="339" t="s">
        <v>209</v>
      </c>
      <c r="B263" s="340" t="s">
        <v>226</v>
      </c>
      <c r="C263" s="342" t="s">
        <v>27</v>
      </c>
      <c r="D263" s="338">
        <v>5</v>
      </c>
      <c r="E263" s="120"/>
      <c r="F263" s="386"/>
    </row>
    <row r="264" spans="1:6" x14ac:dyDescent="0.2">
      <c r="A264" s="339" t="s">
        <v>209</v>
      </c>
      <c r="B264" s="340" t="s">
        <v>227</v>
      </c>
      <c r="C264" s="342" t="s">
        <v>27</v>
      </c>
      <c r="D264" s="338">
        <v>1</v>
      </c>
      <c r="E264" s="120"/>
      <c r="F264" s="386"/>
    </row>
    <row r="265" spans="1:6" ht="25.5" x14ac:dyDescent="0.2">
      <c r="A265" s="339" t="s">
        <v>209</v>
      </c>
      <c r="B265" s="340" t="s">
        <v>228</v>
      </c>
      <c r="C265" s="342" t="s">
        <v>27</v>
      </c>
      <c r="D265" s="338">
        <v>1</v>
      </c>
      <c r="E265" s="120"/>
      <c r="F265" s="386"/>
    </row>
    <row r="266" spans="1:6" ht="25.5" x14ac:dyDescent="0.2">
      <c r="A266" s="339" t="s">
        <v>209</v>
      </c>
      <c r="B266" s="341" t="s">
        <v>229</v>
      </c>
      <c r="C266" s="342" t="s">
        <v>27</v>
      </c>
      <c r="D266" s="338">
        <v>1</v>
      </c>
      <c r="E266" s="120"/>
      <c r="F266" s="386"/>
    </row>
    <row r="267" spans="1:6" x14ac:dyDescent="0.2">
      <c r="A267" s="339" t="s">
        <v>209</v>
      </c>
      <c r="B267" s="5" t="s">
        <v>230</v>
      </c>
      <c r="C267" s="342" t="s">
        <v>27</v>
      </c>
      <c r="D267" s="338">
        <v>1</v>
      </c>
      <c r="E267" s="120"/>
      <c r="F267" s="386"/>
    </row>
    <row r="268" spans="1:6" x14ac:dyDescent="0.2">
      <c r="A268" s="339" t="s">
        <v>209</v>
      </c>
      <c r="B268" s="5" t="s">
        <v>231</v>
      </c>
      <c r="C268" s="342" t="s">
        <v>27</v>
      </c>
      <c r="D268" s="338">
        <v>1</v>
      </c>
      <c r="E268" s="120"/>
      <c r="F268" s="386"/>
    </row>
    <row r="269" spans="1:6" x14ac:dyDescent="0.2">
      <c r="A269" s="339" t="s">
        <v>209</v>
      </c>
      <c r="B269" s="5" t="s">
        <v>232</v>
      </c>
      <c r="C269" s="342" t="s">
        <v>27</v>
      </c>
      <c r="D269" s="338">
        <v>1</v>
      </c>
      <c r="E269" s="120"/>
      <c r="F269" s="386"/>
    </row>
    <row r="270" spans="1:6" x14ac:dyDescent="0.2">
      <c r="A270" s="339" t="s">
        <v>209</v>
      </c>
      <c r="B270" s="5" t="s">
        <v>233</v>
      </c>
      <c r="C270" s="342" t="s">
        <v>27</v>
      </c>
      <c r="D270" s="338">
        <v>1</v>
      </c>
      <c r="E270" s="120"/>
      <c r="F270" s="386"/>
    </row>
    <row r="271" spans="1:6" x14ac:dyDescent="0.2">
      <c r="A271" s="339" t="s">
        <v>209</v>
      </c>
      <c r="B271" s="5" t="s">
        <v>234</v>
      </c>
      <c r="C271" s="342" t="s">
        <v>27</v>
      </c>
      <c r="D271" s="338">
        <v>1</v>
      </c>
      <c r="E271" s="120"/>
      <c r="F271" s="386"/>
    </row>
    <row r="272" spans="1:6" x14ac:dyDescent="0.2">
      <c r="A272" s="339" t="s">
        <v>209</v>
      </c>
      <c r="B272" s="5" t="s">
        <v>235</v>
      </c>
      <c r="C272" s="342" t="s">
        <v>27</v>
      </c>
      <c r="D272" s="338">
        <v>1</v>
      </c>
      <c r="E272" s="120"/>
      <c r="F272" s="386"/>
    </row>
    <row r="273" spans="1:6" ht="25.5" x14ac:dyDescent="0.2">
      <c r="A273" s="339" t="s">
        <v>209</v>
      </c>
      <c r="B273" s="5" t="s">
        <v>236</v>
      </c>
      <c r="C273" s="342" t="s">
        <v>27</v>
      </c>
      <c r="D273" s="338">
        <v>1</v>
      </c>
      <c r="E273" s="120"/>
      <c r="F273" s="386"/>
    </row>
    <row r="274" spans="1:6" x14ac:dyDescent="0.2">
      <c r="A274" s="339" t="s">
        <v>209</v>
      </c>
      <c r="B274" s="340" t="s">
        <v>237</v>
      </c>
      <c r="C274" s="342" t="s">
        <v>27</v>
      </c>
      <c r="D274" s="338">
        <v>1</v>
      </c>
      <c r="E274" s="120"/>
      <c r="F274" s="386"/>
    </row>
    <row r="275" spans="1:6" ht="38.25" x14ac:dyDescent="0.2">
      <c r="A275" s="339" t="s">
        <v>209</v>
      </c>
      <c r="B275" s="340" t="s">
        <v>238</v>
      </c>
      <c r="C275" s="342" t="s">
        <v>239</v>
      </c>
      <c r="D275" s="338">
        <v>1</v>
      </c>
      <c r="E275" s="120"/>
      <c r="F275" s="386"/>
    </row>
    <row r="276" spans="1:6" x14ac:dyDescent="0.2">
      <c r="A276" s="339"/>
      <c r="B276" s="340"/>
      <c r="C276" s="342"/>
      <c r="D276" s="338"/>
      <c r="E276" s="120"/>
      <c r="F276" s="127"/>
    </row>
    <row r="277" spans="1:6" x14ac:dyDescent="0.2">
      <c r="A277" s="343"/>
      <c r="B277" s="344" t="s">
        <v>240</v>
      </c>
      <c r="C277" s="345" t="s">
        <v>27</v>
      </c>
      <c r="D277" s="345">
        <v>1</v>
      </c>
      <c r="E277" s="121"/>
      <c r="F277" s="128">
        <f>D277*E277</f>
        <v>0</v>
      </c>
    </row>
    <row r="278" spans="1:6" x14ac:dyDescent="0.2">
      <c r="A278" s="343"/>
      <c r="B278" s="346"/>
      <c r="C278" s="347"/>
      <c r="D278" s="347"/>
      <c r="E278" s="122"/>
      <c r="F278" s="129"/>
    </row>
    <row r="279" spans="1:6" ht="25.5" x14ac:dyDescent="0.2">
      <c r="A279" s="333">
        <f>A255+1</f>
        <v>4</v>
      </c>
      <c r="B279" s="335" t="s">
        <v>241</v>
      </c>
      <c r="C279" s="336" t="s">
        <v>27</v>
      </c>
      <c r="D279" s="348">
        <v>14</v>
      </c>
      <c r="E279" s="120"/>
      <c r="F279" s="129">
        <f>D279*E279</f>
        <v>0</v>
      </c>
    </row>
    <row r="280" spans="1:6" x14ac:dyDescent="0.2">
      <c r="A280" s="333"/>
      <c r="B280" s="340"/>
      <c r="C280" s="336"/>
      <c r="D280" s="348"/>
      <c r="E280" s="120"/>
      <c r="F280" s="127"/>
    </row>
    <row r="281" spans="1:6" ht="51" x14ac:dyDescent="0.2">
      <c r="A281" s="333">
        <f>A279+1</f>
        <v>5</v>
      </c>
      <c r="B281" s="349" t="s">
        <v>242</v>
      </c>
      <c r="C281" s="336" t="s">
        <v>27</v>
      </c>
      <c r="D281" s="348">
        <v>2</v>
      </c>
      <c r="E281" s="120"/>
      <c r="F281" s="129">
        <f>D281*E281</f>
        <v>0</v>
      </c>
    </row>
    <row r="282" spans="1:6" x14ac:dyDescent="0.2">
      <c r="A282" s="333"/>
      <c r="B282" s="349"/>
      <c r="C282" s="336"/>
      <c r="D282" s="348"/>
      <c r="E282" s="120"/>
      <c r="F282" s="127"/>
    </row>
    <row r="283" spans="1:6" ht="25.5" x14ac:dyDescent="0.2">
      <c r="A283" s="333">
        <f>A281+1</f>
        <v>6</v>
      </c>
      <c r="B283" s="335" t="s">
        <v>243</v>
      </c>
      <c r="C283" s="336"/>
      <c r="D283" s="348"/>
      <c r="E283" s="120"/>
      <c r="F283" s="127"/>
    </row>
    <row r="284" spans="1:6" x14ac:dyDescent="0.2">
      <c r="A284" s="333" t="s">
        <v>209</v>
      </c>
      <c r="B284" s="335" t="s">
        <v>244</v>
      </c>
      <c r="C284" s="336" t="s">
        <v>27</v>
      </c>
      <c r="D284" s="348">
        <v>1</v>
      </c>
      <c r="E284" s="120"/>
      <c r="F284" s="129">
        <f>D284*E284</f>
        <v>0</v>
      </c>
    </row>
    <row r="285" spans="1:6" x14ac:dyDescent="0.2">
      <c r="A285" s="333"/>
      <c r="B285" s="335"/>
      <c r="C285" s="336"/>
      <c r="D285" s="348"/>
      <c r="E285" s="120"/>
      <c r="F285" s="127"/>
    </row>
    <row r="286" spans="1:6" ht="38.25" x14ac:dyDescent="0.2">
      <c r="A286" s="333">
        <f>A283+1</f>
        <v>7</v>
      </c>
      <c r="B286" s="340" t="s">
        <v>245</v>
      </c>
      <c r="C286" s="342" t="s">
        <v>27</v>
      </c>
      <c r="D286" s="338">
        <v>1</v>
      </c>
      <c r="E286" s="120"/>
      <c r="F286" s="129">
        <f>D286*E286</f>
        <v>0</v>
      </c>
    </row>
    <row r="287" spans="1:6" x14ac:dyDescent="0.2">
      <c r="A287" s="333"/>
      <c r="B287" s="340"/>
      <c r="C287" s="342"/>
      <c r="D287" s="338"/>
      <c r="E287" s="120"/>
      <c r="F287" s="129"/>
    </row>
    <row r="288" spans="1:6" ht="122.25" customHeight="1" x14ac:dyDescent="0.2">
      <c r="A288" s="333">
        <f>A286+1</f>
        <v>8</v>
      </c>
      <c r="B288" s="337" t="s">
        <v>246</v>
      </c>
      <c r="C288" s="342" t="s">
        <v>27</v>
      </c>
      <c r="D288" s="338">
        <v>1</v>
      </c>
      <c r="E288" s="120"/>
      <c r="F288" s="129">
        <f>D288*E288</f>
        <v>0</v>
      </c>
    </row>
    <row r="289" spans="1:6" x14ac:dyDescent="0.2">
      <c r="A289" s="333"/>
      <c r="B289" s="340"/>
      <c r="C289" s="342"/>
      <c r="D289" s="338"/>
      <c r="E289" s="120"/>
      <c r="F289" s="129"/>
    </row>
    <row r="290" spans="1:6" ht="42.75" customHeight="1" x14ac:dyDescent="0.2">
      <c r="A290" s="333">
        <f>A288+1</f>
        <v>9</v>
      </c>
      <c r="B290" s="340" t="s">
        <v>247</v>
      </c>
      <c r="C290" s="342"/>
      <c r="D290" s="338"/>
      <c r="E290" s="120"/>
      <c r="F290" s="129"/>
    </row>
    <row r="291" spans="1:6" x14ac:dyDescent="0.2">
      <c r="A291" s="339" t="s">
        <v>209</v>
      </c>
      <c r="B291" s="335" t="s">
        <v>248</v>
      </c>
      <c r="C291" s="336" t="s">
        <v>249</v>
      </c>
      <c r="D291" s="348">
        <v>2</v>
      </c>
      <c r="E291" s="120"/>
      <c r="F291" s="129">
        <f>D291*E291</f>
        <v>0</v>
      </c>
    </row>
    <row r="292" spans="1:6" x14ac:dyDescent="0.2">
      <c r="A292" s="339" t="s">
        <v>209</v>
      </c>
      <c r="B292" s="335" t="s">
        <v>250</v>
      </c>
      <c r="C292" s="336" t="s">
        <v>249</v>
      </c>
      <c r="D292" s="348">
        <v>1</v>
      </c>
      <c r="E292" s="120"/>
      <c r="F292" s="129">
        <f>D292*E292</f>
        <v>0</v>
      </c>
    </row>
    <row r="293" spans="1:6" x14ac:dyDescent="0.2">
      <c r="A293" s="333"/>
      <c r="B293" s="340"/>
      <c r="C293" s="342"/>
      <c r="D293" s="338"/>
      <c r="E293" s="120"/>
      <c r="F293" s="129"/>
    </row>
    <row r="294" spans="1:6" ht="38.25" x14ac:dyDescent="0.2">
      <c r="A294" s="333">
        <f>A290+1</f>
        <v>10</v>
      </c>
      <c r="B294" s="335" t="s">
        <v>251</v>
      </c>
      <c r="C294" s="336"/>
      <c r="D294" s="348"/>
      <c r="E294" s="120"/>
      <c r="F294" s="127"/>
    </row>
    <row r="295" spans="1:6" x14ac:dyDescent="0.2">
      <c r="A295" s="339" t="s">
        <v>209</v>
      </c>
      <c r="B295" s="335" t="s">
        <v>248</v>
      </c>
      <c r="C295" s="336" t="s">
        <v>249</v>
      </c>
      <c r="D295" s="348">
        <v>2</v>
      </c>
      <c r="E295" s="120"/>
      <c r="F295" s="129">
        <f>D295*E295</f>
        <v>0</v>
      </c>
    </row>
    <row r="296" spans="1:6" x14ac:dyDescent="0.2">
      <c r="A296" s="339" t="s">
        <v>209</v>
      </c>
      <c r="B296" s="335" t="s">
        <v>250</v>
      </c>
      <c r="C296" s="336" t="s">
        <v>249</v>
      </c>
      <c r="D296" s="348">
        <v>1</v>
      </c>
      <c r="E296" s="120"/>
      <c r="F296" s="129">
        <f>D296*E296</f>
        <v>0</v>
      </c>
    </row>
    <row r="297" spans="1:6" x14ac:dyDescent="0.2">
      <c r="A297" s="333"/>
      <c r="B297" s="335"/>
      <c r="C297" s="336"/>
      <c r="D297" s="348"/>
      <c r="E297" s="120"/>
      <c r="F297" s="127"/>
    </row>
    <row r="298" spans="1:6" ht="25.5" x14ac:dyDescent="0.2">
      <c r="A298" s="333">
        <f>A294+1</f>
        <v>11</v>
      </c>
      <c r="B298" s="335" t="s">
        <v>252</v>
      </c>
      <c r="C298" s="336"/>
      <c r="D298" s="348"/>
      <c r="E298" s="120"/>
      <c r="F298" s="127"/>
    </row>
    <row r="299" spans="1:6" ht="27.75" x14ac:dyDescent="0.2">
      <c r="A299" s="339" t="s">
        <v>209</v>
      </c>
      <c r="B299" s="335" t="s">
        <v>336</v>
      </c>
      <c r="C299" s="336" t="s">
        <v>62</v>
      </c>
      <c r="D299" s="348">
        <v>5</v>
      </c>
      <c r="E299" s="120"/>
      <c r="F299" s="129">
        <f>D299*E299</f>
        <v>0</v>
      </c>
    </row>
    <row r="300" spans="1:6" ht="27.75" x14ac:dyDescent="0.2">
      <c r="A300" s="339" t="s">
        <v>209</v>
      </c>
      <c r="B300" s="335" t="s">
        <v>337</v>
      </c>
      <c r="C300" s="336" t="s">
        <v>62</v>
      </c>
      <c r="D300" s="348">
        <v>20</v>
      </c>
      <c r="E300" s="120"/>
      <c r="F300" s="129">
        <f>D300*E300</f>
        <v>0</v>
      </c>
    </row>
    <row r="301" spans="1:6" ht="15" x14ac:dyDescent="0.2">
      <c r="A301" s="339" t="s">
        <v>209</v>
      </c>
      <c r="B301" s="335" t="s">
        <v>338</v>
      </c>
      <c r="C301" s="336" t="s">
        <v>62</v>
      </c>
      <c r="D301" s="348">
        <v>15</v>
      </c>
      <c r="E301" s="120"/>
      <c r="F301" s="129">
        <f>D301*E301</f>
        <v>0</v>
      </c>
    </row>
    <row r="302" spans="1:6" ht="27.75" x14ac:dyDescent="0.2">
      <c r="A302" s="339" t="s">
        <v>209</v>
      </c>
      <c r="B302" s="335" t="s">
        <v>339</v>
      </c>
      <c r="C302" s="336" t="s">
        <v>62</v>
      </c>
      <c r="D302" s="348">
        <v>15</v>
      </c>
      <c r="E302" s="120"/>
      <c r="F302" s="129">
        <f>D302*E302</f>
        <v>0</v>
      </c>
    </row>
    <row r="303" spans="1:6" ht="27.75" x14ac:dyDescent="0.2">
      <c r="A303" s="339" t="s">
        <v>209</v>
      </c>
      <c r="B303" s="335" t="s">
        <v>333</v>
      </c>
      <c r="C303" s="336" t="s">
        <v>62</v>
      </c>
      <c r="D303" s="348">
        <v>10</v>
      </c>
      <c r="E303" s="120"/>
      <c r="F303" s="129">
        <f>D303*E303</f>
        <v>0</v>
      </c>
    </row>
    <row r="304" spans="1:6" x14ac:dyDescent="0.2">
      <c r="A304" s="339"/>
      <c r="B304" s="335"/>
      <c r="C304" s="336"/>
      <c r="D304" s="348"/>
      <c r="E304" s="120"/>
      <c r="F304" s="127"/>
    </row>
    <row r="305" spans="1:6" ht="51" x14ac:dyDescent="0.2">
      <c r="A305" s="333">
        <f>A298+1</f>
        <v>12</v>
      </c>
      <c r="B305" s="335" t="s">
        <v>253</v>
      </c>
      <c r="C305" s="336"/>
      <c r="D305" s="336"/>
      <c r="E305" s="120"/>
      <c r="F305" s="127"/>
    </row>
    <row r="306" spans="1:6" x14ac:dyDescent="0.2">
      <c r="A306" s="334" t="s">
        <v>209</v>
      </c>
      <c r="B306" s="341" t="s">
        <v>254</v>
      </c>
      <c r="C306" s="336" t="s">
        <v>62</v>
      </c>
      <c r="D306" s="348">
        <v>4</v>
      </c>
      <c r="E306" s="120"/>
      <c r="F306" s="129">
        <f>D306*E306</f>
        <v>0</v>
      </c>
    </row>
    <row r="307" spans="1:6" x14ac:dyDescent="0.2">
      <c r="A307" s="332"/>
      <c r="B307" s="340"/>
      <c r="D307" s="338"/>
      <c r="E307" s="120"/>
      <c r="F307" s="129"/>
    </row>
    <row r="308" spans="1:6" ht="17.25" customHeight="1" x14ac:dyDescent="0.2">
      <c r="A308" s="350" t="s">
        <v>206</v>
      </c>
      <c r="B308" s="83" t="s">
        <v>348</v>
      </c>
      <c r="C308" s="285"/>
      <c r="D308" s="285"/>
      <c r="E308" s="281" t="s">
        <v>279</v>
      </c>
      <c r="F308" s="394">
        <f>SUM(F246:F307)</f>
        <v>0</v>
      </c>
    </row>
    <row r="309" spans="1:6" x14ac:dyDescent="0.2">
      <c r="A309" s="351"/>
      <c r="B309" s="42"/>
      <c r="C309" s="352"/>
      <c r="D309" s="352"/>
      <c r="E309" s="352"/>
      <c r="F309" s="395"/>
    </row>
    <row r="310" spans="1:6" ht="25.5" x14ac:dyDescent="0.2">
      <c r="A310" s="353" t="s">
        <v>263</v>
      </c>
      <c r="B310" s="354" t="s">
        <v>257</v>
      </c>
      <c r="C310" s="355"/>
      <c r="D310" s="356"/>
      <c r="E310" s="105"/>
      <c r="F310" s="131"/>
    </row>
    <row r="311" spans="1:6" x14ac:dyDescent="0.2">
      <c r="A311" s="332"/>
      <c r="B311" s="44"/>
      <c r="C311" s="342"/>
      <c r="D311" s="338"/>
      <c r="E311" s="120"/>
      <c r="F311" s="127"/>
    </row>
    <row r="312" spans="1:6" ht="51" x14ac:dyDescent="0.2">
      <c r="A312" s="333">
        <v>1</v>
      </c>
      <c r="B312" s="335" t="s">
        <v>258</v>
      </c>
      <c r="C312" s="342" t="s">
        <v>62</v>
      </c>
      <c r="D312" s="338">
        <v>40</v>
      </c>
      <c r="E312" s="392"/>
      <c r="F312" s="129">
        <f>D312*E312</f>
        <v>0</v>
      </c>
    </row>
    <row r="313" spans="1:6" x14ac:dyDescent="0.2">
      <c r="A313" s="332"/>
      <c r="B313" s="9"/>
      <c r="C313" s="342"/>
      <c r="D313" s="338"/>
      <c r="E313" s="120"/>
    </row>
    <row r="314" spans="1:6" ht="38.25" x14ac:dyDescent="0.2">
      <c r="A314" s="333">
        <f>A312+1</f>
        <v>2</v>
      </c>
      <c r="B314" s="335" t="s">
        <v>259</v>
      </c>
      <c r="C314" s="342" t="s">
        <v>62</v>
      </c>
      <c r="D314" s="338">
        <v>40</v>
      </c>
      <c r="E314" s="392"/>
      <c r="F314" s="129">
        <f>D314*E314</f>
        <v>0</v>
      </c>
    </row>
    <row r="315" spans="1:6" x14ac:dyDescent="0.2">
      <c r="A315" s="333"/>
      <c r="B315" s="335"/>
      <c r="C315" s="342"/>
      <c r="D315" s="338"/>
      <c r="E315" s="392"/>
      <c r="F315" s="396"/>
    </row>
    <row r="316" spans="1:6" ht="63.75" x14ac:dyDescent="0.2">
      <c r="A316" s="333">
        <f>A314+1</f>
        <v>3</v>
      </c>
      <c r="B316" s="45" t="s">
        <v>260</v>
      </c>
      <c r="C316" s="342" t="s">
        <v>62</v>
      </c>
      <c r="D316" s="338">
        <v>20</v>
      </c>
      <c r="E316" s="392"/>
      <c r="F316" s="129">
        <f>D316*E316</f>
        <v>0</v>
      </c>
    </row>
    <row r="317" spans="1:6" x14ac:dyDescent="0.2">
      <c r="A317" s="333"/>
      <c r="B317" s="45"/>
      <c r="C317" s="342"/>
      <c r="D317" s="338"/>
      <c r="E317" s="392"/>
      <c r="F317" s="396"/>
    </row>
    <row r="318" spans="1:6" ht="40.5" x14ac:dyDescent="0.2">
      <c r="A318" s="333">
        <f>A316+1</f>
        <v>4</v>
      </c>
      <c r="B318" s="27" t="s">
        <v>340</v>
      </c>
      <c r="C318" s="342" t="s">
        <v>27</v>
      </c>
      <c r="D318" s="338">
        <v>2</v>
      </c>
      <c r="E318" s="392"/>
      <c r="F318" s="129">
        <f>D318*E318</f>
        <v>0</v>
      </c>
    </row>
    <row r="319" spans="1:6" x14ac:dyDescent="0.2">
      <c r="A319" s="333"/>
      <c r="B319" s="27"/>
      <c r="C319" s="342"/>
      <c r="D319" s="338"/>
      <c r="E319" s="392"/>
      <c r="F319" s="396"/>
    </row>
    <row r="320" spans="1:6" ht="53.25" x14ac:dyDescent="0.2">
      <c r="A320" s="333">
        <f>A318+1</f>
        <v>5</v>
      </c>
      <c r="B320" s="335" t="s">
        <v>341</v>
      </c>
      <c r="C320" s="342" t="s">
        <v>27</v>
      </c>
      <c r="D320" s="338">
        <v>20</v>
      </c>
      <c r="E320" s="392"/>
      <c r="F320" s="129">
        <f>D320*E320</f>
        <v>0</v>
      </c>
    </row>
    <row r="321" spans="1:6" x14ac:dyDescent="0.2">
      <c r="A321" s="333"/>
      <c r="B321" s="9"/>
      <c r="C321" s="342"/>
      <c r="D321" s="338"/>
      <c r="E321" s="392"/>
    </row>
    <row r="322" spans="1:6" ht="25.5" x14ac:dyDescent="0.2">
      <c r="A322" s="333">
        <f>A320+1</f>
        <v>6</v>
      </c>
      <c r="B322" s="335" t="s">
        <v>261</v>
      </c>
      <c r="C322" s="342" t="s">
        <v>27</v>
      </c>
      <c r="D322" s="338">
        <v>20</v>
      </c>
      <c r="E322" s="392"/>
      <c r="F322" s="129">
        <f>D322*E322</f>
        <v>0</v>
      </c>
    </row>
    <row r="323" spans="1:6" x14ac:dyDescent="0.2">
      <c r="A323" s="333"/>
      <c r="B323" s="335"/>
      <c r="C323" s="342"/>
      <c r="D323" s="338"/>
      <c r="E323" s="392"/>
      <c r="F323" s="396"/>
    </row>
    <row r="324" spans="1:6" ht="51" x14ac:dyDescent="0.2">
      <c r="A324" s="333">
        <f>A322+1</f>
        <v>7</v>
      </c>
      <c r="B324" s="335" t="s">
        <v>262</v>
      </c>
      <c r="C324" s="342" t="s">
        <v>27</v>
      </c>
      <c r="D324" s="338">
        <v>1</v>
      </c>
      <c r="E324" s="392"/>
      <c r="F324" s="129">
        <f>D324*E324</f>
        <v>0</v>
      </c>
    </row>
    <row r="325" spans="1:6" x14ac:dyDescent="0.2">
      <c r="A325" s="333"/>
      <c r="B325" s="335"/>
      <c r="C325" s="342"/>
      <c r="D325" s="338"/>
      <c r="E325" s="392"/>
      <c r="F325" s="396"/>
    </row>
    <row r="326" spans="1:6" ht="25.5" x14ac:dyDescent="0.2">
      <c r="A326" s="350" t="s">
        <v>263</v>
      </c>
      <c r="B326" s="83" t="s">
        <v>257</v>
      </c>
      <c r="C326" s="285"/>
      <c r="D326" s="285"/>
      <c r="E326" s="281" t="s">
        <v>279</v>
      </c>
      <c r="F326" s="394">
        <f>SUM(F311:F325)</f>
        <v>0</v>
      </c>
    </row>
    <row r="327" spans="1:6" x14ac:dyDescent="0.2">
      <c r="A327" s="339"/>
      <c r="B327" s="335"/>
      <c r="C327" s="342"/>
      <c r="D327" s="338"/>
      <c r="E327" s="120"/>
      <c r="F327" s="127"/>
    </row>
    <row r="328" spans="1:6" ht="16.5" customHeight="1" x14ac:dyDescent="0.2">
      <c r="A328" s="353" t="s">
        <v>265</v>
      </c>
      <c r="B328" s="132" t="s">
        <v>266</v>
      </c>
      <c r="C328" s="357"/>
      <c r="D328" s="358"/>
      <c r="E328" s="139"/>
      <c r="F328" s="131"/>
    </row>
    <row r="329" spans="1:6" x14ac:dyDescent="0.2">
      <c r="A329" s="332"/>
      <c r="B329" s="9"/>
      <c r="C329" s="359"/>
      <c r="D329" s="360"/>
      <c r="E329" s="118"/>
    </row>
    <row r="330" spans="1:6" ht="38.25" x14ac:dyDescent="0.2">
      <c r="A330" s="339" t="s">
        <v>267</v>
      </c>
      <c r="B330" s="335" t="s">
        <v>268</v>
      </c>
      <c r="C330" s="342" t="s">
        <v>239</v>
      </c>
      <c r="D330" s="338">
        <v>1</v>
      </c>
      <c r="E330" s="120"/>
      <c r="F330" s="129">
        <f>D330*E330</f>
        <v>0</v>
      </c>
    </row>
    <row r="331" spans="1:6" x14ac:dyDescent="0.2">
      <c r="A331" s="339"/>
      <c r="B331" s="335"/>
      <c r="C331" s="342"/>
      <c r="D331" s="338"/>
      <c r="E331" s="120"/>
      <c r="F331" s="396"/>
    </row>
    <row r="332" spans="1:6" ht="25.5" x14ac:dyDescent="0.2">
      <c r="A332" s="333">
        <f>A330+1</f>
        <v>2</v>
      </c>
      <c r="B332" s="27" t="s">
        <v>269</v>
      </c>
      <c r="C332" s="342" t="s">
        <v>239</v>
      </c>
      <c r="D332" s="338">
        <v>1</v>
      </c>
      <c r="E332" s="120"/>
      <c r="F332" s="129">
        <f>D332*E332</f>
        <v>0</v>
      </c>
    </row>
    <row r="333" spans="1:6" x14ac:dyDescent="0.2">
      <c r="A333" s="333"/>
      <c r="B333" s="340"/>
      <c r="C333" s="342"/>
      <c r="D333" s="338"/>
      <c r="E333" s="120"/>
      <c r="F333" s="127"/>
    </row>
    <row r="334" spans="1:6" ht="38.25" x14ac:dyDescent="0.2">
      <c r="A334" s="339" t="s">
        <v>270</v>
      </c>
      <c r="B334" s="335" t="s">
        <v>271</v>
      </c>
      <c r="C334" s="342" t="s">
        <v>239</v>
      </c>
      <c r="D334" s="338">
        <v>1</v>
      </c>
      <c r="E334" s="120"/>
      <c r="F334" s="129">
        <f>D334*E334</f>
        <v>0</v>
      </c>
    </row>
    <row r="335" spans="1:6" x14ac:dyDescent="0.2">
      <c r="A335" s="339"/>
      <c r="B335" s="335"/>
      <c r="C335" s="342"/>
      <c r="D335" s="338"/>
      <c r="E335" s="120"/>
      <c r="F335" s="127"/>
    </row>
    <row r="336" spans="1:6" ht="51" x14ac:dyDescent="0.2">
      <c r="A336" s="333">
        <f>A334+1</f>
        <v>7</v>
      </c>
      <c r="B336" s="361" t="s">
        <v>272</v>
      </c>
      <c r="C336" s="342" t="s">
        <v>239</v>
      </c>
      <c r="D336" s="338">
        <v>1</v>
      </c>
      <c r="E336" s="120"/>
      <c r="F336" s="129">
        <f>D336*E336</f>
        <v>0</v>
      </c>
    </row>
    <row r="337" spans="1:6" x14ac:dyDescent="0.2">
      <c r="A337" s="333"/>
      <c r="B337" s="361"/>
      <c r="C337" s="342"/>
      <c r="D337" s="338"/>
      <c r="E337" s="120"/>
      <c r="F337" s="396"/>
    </row>
    <row r="338" spans="1:6" x14ac:dyDescent="0.2">
      <c r="A338" s="362">
        <f>A336+1</f>
        <v>8</v>
      </c>
      <c r="B338" s="361" t="s">
        <v>273</v>
      </c>
      <c r="C338" s="123" t="s">
        <v>27</v>
      </c>
      <c r="D338" s="363">
        <v>1</v>
      </c>
      <c r="E338" s="123"/>
      <c r="F338" s="129">
        <f>D338*E338</f>
        <v>0</v>
      </c>
    </row>
    <row r="339" spans="1:6" x14ac:dyDescent="0.2">
      <c r="A339" s="362"/>
      <c r="B339" s="361"/>
      <c r="C339" s="123"/>
      <c r="D339" s="363"/>
      <c r="E339" s="123"/>
      <c r="F339" s="397"/>
    </row>
    <row r="340" spans="1:6" x14ac:dyDescent="0.2">
      <c r="A340" s="362">
        <f>A338+1</f>
        <v>9</v>
      </c>
      <c r="B340" s="361" t="s">
        <v>274</v>
      </c>
      <c r="C340" s="123" t="s">
        <v>27</v>
      </c>
      <c r="D340" s="363">
        <v>1</v>
      </c>
      <c r="E340" s="123"/>
      <c r="F340" s="129">
        <f>D340*E340</f>
        <v>0</v>
      </c>
    </row>
    <row r="341" spans="1:6" x14ac:dyDescent="0.2">
      <c r="A341" s="339"/>
      <c r="B341" s="27"/>
      <c r="C341" s="342"/>
      <c r="D341" s="338"/>
      <c r="E341" s="120"/>
    </row>
    <row r="342" spans="1:6" ht="20.25" customHeight="1" x14ac:dyDescent="0.2">
      <c r="A342" s="350" t="s">
        <v>265</v>
      </c>
      <c r="B342" s="83" t="s">
        <v>278</v>
      </c>
      <c r="C342" s="285"/>
      <c r="D342" s="285"/>
      <c r="E342" s="281" t="s">
        <v>279</v>
      </c>
      <c r="F342" s="394">
        <f>SUM(F329:F341)</f>
        <v>0</v>
      </c>
    </row>
    <row r="343" spans="1:6" x14ac:dyDescent="0.2">
      <c r="A343" s="333"/>
      <c r="B343" s="361"/>
      <c r="C343" s="342"/>
      <c r="D343" s="338"/>
      <c r="E343" s="120"/>
      <c r="F343" s="396"/>
    </row>
    <row r="344" spans="1:6" x14ac:dyDescent="0.2">
      <c r="A344" s="332"/>
      <c r="B344" s="9"/>
      <c r="C344" s="359"/>
      <c r="D344" s="360"/>
      <c r="E344" s="118"/>
    </row>
    <row r="345" spans="1:6" ht="25.5" x14ac:dyDescent="0.2">
      <c r="A345" s="364"/>
      <c r="B345" s="365" t="s">
        <v>291</v>
      </c>
      <c r="C345" s="329"/>
      <c r="D345" s="117"/>
      <c r="E345" s="398"/>
      <c r="F345" s="399"/>
    </row>
    <row r="346" spans="1:6" x14ac:dyDescent="0.2">
      <c r="A346" s="366"/>
      <c r="B346" s="367"/>
      <c r="C346" s="331"/>
      <c r="D346" s="118"/>
      <c r="E346" s="120"/>
    </row>
    <row r="347" spans="1:6" x14ac:dyDescent="0.2">
      <c r="A347" s="366"/>
      <c r="B347" s="367"/>
      <c r="C347" s="331"/>
      <c r="D347" s="118"/>
      <c r="E347" s="120"/>
    </row>
    <row r="348" spans="1:6" x14ac:dyDescent="0.2">
      <c r="A348" s="366" t="s">
        <v>206</v>
      </c>
      <c r="B348" s="367" t="s">
        <v>277</v>
      </c>
      <c r="C348" s="331"/>
      <c r="D348" s="118"/>
      <c r="E348" s="120"/>
      <c r="F348" s="130">
        <f>F308</f>
        <v>0</v>
      </c>
    </row>
    <row r="349" spans="1:6" x14ac:dyDescent="0.2">
      <c r="A349" s="366"/>
      <c r="B349" s="367"/>
      <c r="C349" s="331"/>
      <c r="D349" s="118"/>
      <c r="E349" s="120"/>
      <c r="F349" s="130"/>
    </row>
    <row r="350" spans="1:6" ht="25.5" x14ac:dyDescent="0.2">
      <c r="A350" s="366" t="s">
        <v>263</v>
      </c>
      <c r="B350" s="367" t="s">
        <v>257</v>
      </c>
      <c r="C350" s="331"/>
      <c r="D350" s="118"/>
      <c r="E350" s="120"/>
      <c r="F350" s="130">
        <f>F326</f>
        <v>0</v>
      </c>
    </row>
    <row r="351" spans="1:6" x14ac:dyDescent="0.2">
      <c r="A351" s="366"/>
      <c r="B351" s="367"/>
      <c r="C351" s="331"/>
      <c r="D351" s="118"/>
      <c r="E351" s="120"/>
      <c r="F351" s="130"/>
    </row>
    <row r="352" spans="1:6" x14ac:dyDescent="0.2">
      <c r="A352" s="366" t="s">
        <v>265</v>
      </c>
      <c r="B352" s="367" t="s">
        <v>278</v>
      </c>
      <c r="C352" s="331"/>
      <c r="D352" s="118"/>
      <c r="E352" s="120"/>
      <c r="F352" s="130">
        <f>F342</f>
        <v>0</v>
      </c>
    </row>
    <row r="353" spans="1:6" x14ac:dyDescent="0.2">
      <c r="A353" s="332"/>
      <c r="B353" s="9"/>
      <c r="C353" s="331"/>
      <c r="D353" s="118"/>
      <c r="E353" s="120"/>
      <c r="F353" s="400"/>
    </row>
    <row r="354" spans="1:6" ht="13.5" thickBot="1" x14ac:dyDescent="0.25">
      <c r="A354" s="368"/>
      <c r="B354" s="369" t="s">
        <v>279</v>
      </c>
      <c r="C354" s="370"/>
      <c r="D354" s="137"/>
      <c r="E354" s="137"/>
      <c r="F354" s="138">
        <f>SUM(F346:F353)</f>
        <v>0</v>
      </c>
    </row>
    <row r="355" spans="1:6" ht="13.5" thickTop="1" x14ac:dyDescent="0.2">
      <c r="A355" s="371"/>
      <c r="B355" s="372"/>
      <c r="C355" s="373"/>
      <c r="D355" s="124"/>
      <c r="E355" s="120"/>
    </row>
    <row r="356" spans="1:6" ht="25.5" x14ac:dyDescent="0.2">
      <c r="A356" s="64"/>
      <c r="B356" s="65" t="s">
        <v>292</v>
      </c>
      <c r="C356" s="328"/>
      <c r="D356" s="329"/>
      <c r="E356" s="117"/>
      <c r="F356" s="125"/>
    </row>
    <row r="357" spans="1:6" x14ac:dyDescent="0.2">
      <c r="A357" s="332"/>
      <c r="B357" s="9"/>
      <c r="C357" s="330"/>
      <c r="D357" s="331"/>
      <c r="E357" s="118"/>
      <c r="F357" s="126"/>
    </row>
    <row r="358" spans="1:6" x14ac:dyDescent="0.2">
      <c r="A358" s="353" t="s">
        <v>206</v>
      </c>
      <c r="B358" s="354" t="s">
        <v>207</v>
      </c>
      <c r="C358" s="374"/>
      <c r="D358" s="375"/>
      <c r="E358" s="139"/>
      <c r="F358" s="401"/>
    </row>
    <row r="359" spans="1:6" x14ac:dyDescent="0.2">
      <c r="A359" s="332"/>
      <c r="B359" s="9"/>
      <c r="C359" s="330"/>
      <c r="D359" s="331"/>
      <c r="E359" s="118"/>
      <c r="F359" s="126"/>
    </row>
    <row r="360" spans="1:6" ht="25.5" x14ac:dyDescent="0.2">
      <c r="A360" s="333">
        <v>1</v>
      </c>
      <c r="B360" s="16" t="s">
        <v>289</v>
      </c>
      <c r="C360" s="119"/>
      <c r="D360" s="119"/>
      <c r="E360" s="392"/>
      <c r="F360" s="129"/>
    </row>
    <row r="361" spans="1:6" x14ac:dyDescent="0.2">
      <c r="A361" s="334" t="s">
        <v>209</v>
      </c>
      <c r="B361" s="16" t="s">
        <v>210</v>
      </c>
      <c r="C361" s="119" t="s">
        <v>27</v>
      </c>
      <c r="D361" s="119" t="s">
        <v>211</v>
      </c>
      <c r="E361" s="120"/>
      <c r="F361" s="129">
        <f>D361*E361</f>
        <v>0</v>
      </c>
    </row>
    <row r="362" spans="1:6" x14ac:dyDescent="0.2">
      <c r="A362" s="334"/>
      <c r="B362" s="16"/>
      <c r="C362" s="119"/>
      <c r="D362" s="119"/>
      <c r="E362" s="392"/>
      <c r="F362" s="129"/>
    </row>
    <row r="363" spans="1:6" ht="51" x14ac:dyDescent="0.2">
      <c r="A363" s="333">
        <f>A360+1</f>
        <v>2</v>
      </c>
      <c r="B363" s="16" t="s">
        <v>212</v>
      </c>
      <c r="C363" s="119"/>
      <c r="D363" s="119"/>
      <c r="E363" s="392"/>
      <c r="F363" s="129"/>
    </row>
    <row r="364" spans="1:6" x14ac:dyDescent="0.2">
      <c r="A364" s="334" t="s">
        <v>209</v>
      </c>
      <c r="B364" s="335" t="s">
        <v>281</v>
      </c>
      <c r="C364" s="336" t="s">
        <v>62</v>
      </c>
      <c r="D364" s="119">
        <v>790</v>
      </c>
      <c r="E364" s="393"/>
      <c r="F364" s="129">
        <f>D364*E364</f>
        <v>0</v>
      </c>
    </row>
    <row r="365" spans="1:6" x14ac:dyDescent="0.2">
      <c r="A365" s="334" t="s">
        <v>209</v>
      </c>
      <c r="B365" s="16" t="s">
        <v>214</v>
      </c>
      <c r="C365" s="119" t="s">
        <v>62</v>
      </c>
      <c r="D365" s="119" t="s">
        <v>282</v>
      </c>
      <c r="E365" s="392"/>
      <c r="F365" s="129">
        <f>D365*E365</f>
        <v>0</v>
      </c>
    </row>
    <row r="366" spans="1:6" x14ac:dyDescent="0.2">
      <c r="A366" s="334" t="s">
        <v>209</v>
      </c>
      <c r="B366" s="16" t="s">
        <v>216</v>
      </c>
      <c r="C366" s="119" t="s">
        <v>62</v>
      </c>
      <c r="D366" s="119" t="s">
        <v>293</v>
      </c>
      <c r="E366" s="392"/>
      <c r="F366" s="129">
        <f>D366*E366</f>
        <v>0</v>
      </c>
    </row>
    <row r="367" spans="1:6" ht="63.75" x14ac:dyDescent="0.2">
      <c r="A367" s="334" t="s">
        <v>209</v>
      </c>
      <c r="B367" s="16" t="s">
        <v>284</v>
      </c>
      <c r="C367" s="119" t="s">
        <v>62</v>
      </c>
      <c r="D367" s="119" t="s">
        <v>285</v>
      </c>
      <c r="E367" s="392"/>
      <c r="F367" s="129">
        <f>D367*E367</f>
        <v>0</v>
      </c>
    </row>
    <row r="368" spans="1:6" x14ac:dyDescent="0.2">
      <c r="A368" s="334"/>
      <c r="B368" s="16"/>
      <c r="C368" s="119"/>
      <c r="D368" s="119"/>
      <c r="E368" s="392"/>
      <c r="F368" s="129"/>
    </row>
    <row r="369" spans="1:6" ht="175.5" customHeight="1" x14ac:dyDescent="0.2">
      <c r="A369" s="333">
        <f>A363+1</f>
        <v>3</v>
      </c>
      <c r="B369" s="337" t="s">
        <v>219</v>
      </c>
      <c r="C369" s="119"/>
      <c r="D369" s="338"/>
      <c r="E369" s="120"/>
      <c r="F369" s="127"/>
    </row>
    <row r="370" spans="1:6" x14ac:dyDescent="0.2">
      <c r="A370" s="339"/>
      <c r="B370" s="340"/>
      <c r="C370" s="119"/>
      <c r="D370" s="338"/>
      <c r="E370" s="120"/>
      <c r="F370" s="127"/>
    </row>
    <row r="371" spans="1:6" ht="25.5" x14ac:dyDescent="0.2">
      <c r="A371" s="339" t="s">
        <v>209</v>
      </c>
      <c r="B371" s="27" t="s">
        <v>220</v>
      </c>
      <c r="C371" s="299" t="s">
        <v>27</v>
      </c>
      <c r="D371" s="338">
        <v>1</v>
      </c>
      <c r="E371" s="120"/>
      <c r="F371" s="129"/>
    </row>
    <row r="372" spans="1:6" ht="25.5" x14ac:dyDescent="0.2">
      <c r="A372" s="339" t="s">
        <v>209</v>
      </c>
      <c r="B372" s="341" t="s">
        <v>221</v>
      </c>
      <c r="C372" s="342" t="s">
        <v>27</v>
      </c>
      <c r="D372" s="338">
        <v>2</v>
      </c>
      <c r="E372" s="120"/>
      <c r="F372" s="129"/>
    </row>
    <row r="373" spans="1:6" ht="25.5" x14ac:dyDescent="0.2">
      <c r="A373" s="339" t="s">
        <v>209</v>
      </c>
      <c r="B373" s="341" t="s">
        <v>222</v>
      </c>
      <c r="C373" s="342" t="s">
        <v>27</v>
      </c>
      <c r="D373" s="338">
        <v>3</v>
      </c>
      <c r="E373" s="120"/>
      <c r="F373" s="129"/>
    </row>
    <row r="374" spans="1:6" x14ac:dyDescent="0.2">
      <c r="A374" s="339" t="s">
        <v>209</v>
      </c>
      <c r="B374" s="341" t="s">
        <v>223</v>
      </c>
      <c r="C374" s="342" t="s">
        <v>27</v>
      </c>
      <c r="D374" s="338">
        <v>3</v>
      </c>
      <c r="E374" s="120"/>
      <c r="F374" s="129"/>
    </row>
    <row r="375" spans="1:6" ht="25.5" x14ac:dyDescent="0.2">
      <c r="A375" s="339" t="s">
        <v>209</v>
      </c>
      <c r="B375" s="5" t="s">
        <v>224</v>
      </c>
      <c r="C375" s="342" t="s">
        <v>27</v>
      </c>
      <c r="D375" s="338">
        <v>1</v>
      </c>
      <c r="E375" s="120"/>
      <c r="F375" s="129"/>
    </row>
    <row r="376" spans="1:6" x14ac:dyDescent="0.2">
      <c r="A376" s="339" t="s">
        <v>209</v>
      </c>
      <c r="B376" s="340" t="s">
        <v>225</v>
      </c>
      <c r="C376" s="342" t="s">
        <v>27</v>
      </c>
      <c r="D376" s="338">
        <v>1</v>
      </c>
      <c r="E376" s="120"/>
      <c r="F376" s="129"/>
    </row>
    <row r="377" spans="1:6" x14ac:dyDescent="0.2">
      <c r="A377" s="339" t="s">
        <v>209</v>
      </c>
      <c r="B377" s="340" t="s">
        <v>226</v>
      </c>
      <c r="C377" s="342" t="s">
        <v>27</v>
      </c>
      <c r="D377" s="338">
        <v>5</v>
      </c>
      <c r="E377" s="120"/>
      <c r="F377" s="129"/>
    </row>
    <row r="378" spans="1:6" x14ac:dyDescent="0.2">
      <c r="A378" s="339" t="s">
        <v>209</v>
      </c>
      <c r="B378" s="340" t="s">
        <v>227</v>
      </c>
      <c r="C378" s="342" t="s">
        <v>27</v>
      </c>
      <c r="D378" s="338">
        <v>1</v>
      </c>
      <c r="E378" s="120"/>
      <c r="F378" s="129"/>
    </row>
    <row r="379" spans="1:6" ht="25.5" x14ac:dyDescent="0.2">
      <c r="A379" s="339" t="s">
        <v>209</v>
      </c>
      <c r="B379" s="340" t="s">
        <v>228</v>
      </c>
      <c r="C379" s="342" t="s">
        <v>27</v>
      </c>
      <c r="D379" s="338">
        <v>1</v>
      </c>
      <c r="E379" s="120"/>
      <c r="F379" s="129"/>
    </row>
    <row r="380" spans="1:6" ht="25.5" x14ac:dyDescent="0.2">
      <c r="A380" s="339" t="s">
        <v>209</v>
      </c>
      <c r="B380" s="341" t="s">
        <v>229</v>
      </c>
      <c r="C380" s="342" t="s">
        <v>27</v>
      </c>
      <c r="D380" s="338">
        <v>1</v>
      </c>
      <c r="E380" s="120"/>
      <c r="F380" s="129"/>
    </row>
    <row r="381" spans="1:6" x14ac:dyDescent="0.2">
      <c r="A381" s="339" t="s">
        <v>209</v>
      </c>
      <c r="B381" s="5" t="s">
        <v>230</v>
      </c>
      <c r="C381" s="342" t="s">
        <v>27</v>
      </c>
      <c r="D381" s="338">
        <v>1</v>
      </c>
      <c r="E381" s="120"/>
      <c r="F381" s="129"/>
    </row>
    <row r="382" spans="1:6" x14ac:dyDescent="0.2">
      <c r="A382" s="339" t="s">
        <v>209</v>
      </c>
      <c r="B382" s="5" t="s">
        <v>231</v>
      </c>
      <c r="C382" s="342" t="s">
        <v>27</v>
      </c>
      <c r="D382" s="338">
        <v>1</v>
      </c>
      <c r="E382" s="120"/>
      <c r="F382" s="129"/>
    </row>
    <row r="383" spans="1:6" x14ac:dyDescent="0.2">
      <c r="A383" s="339" t="s">
        <v>209</v>
      </c>
      <c r="B383" s="5" t="s">
        <v>232</v>
      </c>
      <c r="C383" s="342" t="s">
        <v>27</v>
      </c>
      <c r="D383" s="338">
        <v>1</v>
      </c>
      <c r="E383" s="120"/>
      <c r="F383" s="129"/>
    </row>
    <row r="384" spans="1:6" x14ac:dyDescent="0.2">
      <c r="A384" s="339" t="s">
        <v>209</v>
      </c>
      <c r="B384" s="5" t="s">
        <v>233</v>
      </c>
      <c r="C384" s="342" t="s">
        <v>27</v>
      </c>
      <c r="D384" s="338">
        <v>1</v>
      </c>
      <c r="E384" s="120"/>
      <c r="F384" s="129"/>
    </row>
    <row r="385" spans="1:6" x14ac:dyDescent="0.2">
      <c r="A385" s="339" t="s">
        <v>209</v>
      </c>
      <c r="B385" s="5" t="s">
        <v>234</v>
      </c>
      <c r="C385" s="342" t="s">
        <v>27</v>
      </c>
      <c r="D385" s="338">
        <v>1</v>
      </c>
      <c r="E385" s="120"/>
      <c r="F385" s="129"/>
    </row>
    <row r="386" spans="1:6" x14ac:dyDescent="0.2">
      <c r="A386" s="339" t="s">
        <v>209</v>
      </c>
      <c r="B386" s="5" t="s">
        <v>235</v>
      </c>
      <c r="C386" s="342" t="s">
        <v>27</v>
      </c>
      <c r="D386" s="338">
        <v>1</v>
      </c>
      <c r="E386" s="120"/>
      <c r="F386" s="129"/>
    </row>
    <row r="387" spans="1:6" ht="25.5" x14ac:dyDescent="0.2">
      <c r="A387" s="339" t="s">
        <v>209</v>
      </c>
      <c r="B387" s="5" t="s">
        <v>236</v>
      </c>
      <c r="C387" s="342" t="s">
        <v>27</v>
      </c>
      <c r="D387" s="338">
        <v>1</v>
      </c>
      <c r="E387" s="120"/>
      <c r="F387" s="129"/>
    </row>
    <row r="388" spans="1:6" x14ac:dyDescent="0.2">
      <c r="A388" s="339" t="s">
        <v>209</v>
      </c>
      <c r="B388" s="340" t="s">
        <v>237</v>
      </c>
      <c r="C388" s="342" t="s">
        <v>27</v>
      </c>
      <c r="D388" s="338">
        <v>1</v>
      </c>
      <c r="E388" s="120"/>
      <c r="F388" s="129"/>
    </row>
    <row r="389" spans="1:6" ht="38.25" x14ac:dyDescent="0.2">
      <c r="A389" s="339" t="s">
        <v>209</v>
      </c>
      <c r="B389" s="340" t="s">
        <v>238</v>
      </c>
      <c r="C389" s="342" t="s">
        <v>239</v>
      </c>
      <c r="D389" s="338">
        <v>1</v>
      </c>
      <c r="E389" s="120"/>
      <c r="F389" s="129"/>
    </row>
    <row r="390" spans="1:6" x14ac:dyDescent="0.2">
      <c r="A390" s="343"/>
      <c r="B390" s="344" t="s">
        <v>240</v>
      </c>
      <c r="C390" s="345" t="s">
        <v>27</v>
      </c>
      <c r="D390" s="345">
        <v>1</v>
      </c>
      <c r="E390" s="121"/>
      <c r="F390" s="129">
        <f>D390*E390</f>
        <v>0</v>
      </c>
    </row>
    <row r="391" spans="1:6" x14ac:dyDescent="0.2">
      <c r="A391" s="343"/>
      <c r="B391" s="376"/>
      <c r="C391" s="347"/>
      <c r="D391" s="347"/>
      <c r="E391" s="122"/>
      <c r="F391" s="129"/>
    </row>
    <row r="392" spans="1:6" ht="25.5" x14ac:dyDescent="0.2">
      <c r="A392" s="333">
        <f>A369+1</f>
        <v>4</v>
      </c>
      <c r="B392" s="335" t="s">
        <v>241</v>
      </c>
      <c r="C392" s="336" t="s">
        <v>27</v>
      </c>
      <c r="D392" s="348">
        <v>14</v>
      </c>
      <c r="E392" s="120"/>
      <c r="F392" s="129">
        <f>D392*E392</f>
        <v>0</v>
      </c>
    </row>
    <row r="393" spans="1:6" x14ac:dyDescent="0.2">
      <c r="A393" s="333"/>
      <c r="B393" s="340"/>
      <c r="C393" s="336"/>
      <c r="D393" s="348"/>
      <c r="E393" s="120"/>
      <c r="F393" s="127"/>
    </row>
    <row r="394" spans="1:6" ht="51" x14ac:dyDescent="0.2">
      <c r="A394" s="333">
        <f>A392+1</f>
        <v>5</v>
      </c>
      <c r="B394" s="349" t="s">
        <v>242</v>
      </c>
      <c r="C394" s="336" t="s">
        <v>27</v>
      </c>
      <c r="D394" s="348">
        <v>2</v>
      </c>
      <c r="E394" s="120"/>
      <c r="F394" s="129">
        <f>D394*E394</f>
        <v>0</v>
      </c>
    </row>
    <row r="395" spans="1:6" x14ac:dyDescent="0.2">
      <c r="A395" s="333"/>
      <c r="B395" s="349"/>
      <c r="C395" s="336"/>
      <c r="D395" s="348"/>
      <c r="E395" s="120"/>
      <c r="F395" s="127"/>
    </row>
    <row r="396" spans="1:6" ht="25.5" x14ac:dyDescent="0.2">
      <c r="A396" s="333">
        <f>A394+1</f>
        <v>6</v>
      </c>
      <c r="B396" s="335" t="s">
        <v>243</v>
      </c>
      <c r="C396" s="336"/>
      <c r="D396" s="348"/>
      <c r="E396" s="120"/>
      <c r="F396" s="127"/>
    </row>
    <row r="397" spans="1:6" x14ac:dyDescent="0.2">
      <c r="A397" s="333" t="s">
        <v>209</v>
      </c>
      <c r="B397" s="335" t="s">
        <v>244</v>
      </c>
      <c r="C397" s="336" t="s">
        <v>27</v>
      </c>
      <c r="D397" s="348">
        <v>1</v>
      </c>
      <c r="E397" s="120"/>
      <c r="F397" s="129">
        <f>D397*E397</f>
        <v>0</v>
      </c>
    </row>
    <row r="398" spans="1:6" x14ac:dyDescent="0.2">
      <c r="A398" s="333"/>
      <c r="B398" s="335"/>
      <c r="C398" s="336"/>
      <c r="D398" s="348"/>
      <c r="E398" s="120"/>
      <c r="F398" s="127"/>
    </row>
    <row r="399" spans="1:6" ht="38.25" x14ac:dyDescent="0.2">
      <c r="A399" s="333">
        <f>A396+1</f>
        <v>7</v>
      </c>
      <c r="B399" s="340" t="s">
        <v>245</v>
      </c>
      <c r="C399" s="342" t="s">
        <v>27</v>
      </c>
      <c r="D399" s="338">
        <v>1</v>
      </c>
      <c r="E399" s="120"/>
      <c r="F399" s="129">
        <f>D399*E399</f>
        <v>0</v>
      </c>
    </row>
    <row r="400" spans="1:6" x14ac:dyDescent="0.2">
      <c r="A400" s="333"/>
      <c r="B400" s="340"/>
      <c r="C400" s="342"/>
      <c r="D400" s="338"/>
      <c r="E400" s="120"/>
      <c r="F400" s="129"/>
    </row>
    <row r="401" spans="1:6" ht="123" customHeight="1" x14ac:dyDescent="0.2">
      <c r="A401" s="333">
        <f>A399+1</f>
        <v>8</v>
      </c>
      <c r="B401" s="337" t="s">
        <v>246</v>
      </c>
      <c r="C401" s="342" t="s">
        <v>27</v>
      </c>
      <c r="D401" s="338">
        <v>1</v>
      </c>
      <c r="E401" s="120"/>
      <c r="F401" s="129">
        <f>D401*E401</f>
        <v>0</v>
      </c>
    </row>
    <row r="402" spans="1:6" x14ac:dyDescent="0.2">
      <c r="A402" s="333"/>
      <c r="B402" s="340"/>
      <c r="C402" s="342"/>
      <c r="D402" s="338"/>
      <c r="E402" s="120"/>
      <c r="F402" s="129"/>
    </row>
    <row r="403" spans="1:6" ht="38.25" x14ac:dyDescent="0.2">
      <c r="A403" s="333">
        <f>A401+1</f>
        <v>9</v>
      </c>
      <c r="B403" s="340" t="s">
        <v>247</v>
      </c>
      <c r="C403" s="342"/>
      <c r="D403" s="338"/>
      <c r="E403" s="120"/>
      <c r="F403" s="129"/>
    </row>
    <row r="404" spans="1:6" x14ac:dyDescent="0.2">
      <c r="A404" s="339" t="s">
        <v>209</v>
      </c>
      <c r="B404" s="335" t="s">
        <v>248</v>
      </c>
      <c r="C404" s="336" t="s">
        <v>249</v>
      </c>
      <c r="D404" s="348">
        <v>2</v>
      </c>
      <c r="E404" s="120"/>
      <c r="F404" s="129">
        <f>D404*E404</f>
        <v>0</v>
      </c>
    </row>
    <row r="405" spans="1:6" x14ac:dyDescent="0.2">
      <c r="A405" s="339" t="s">
        <v>209</v>
      </c>
      <c r="B405" s="335" t="s">
        <v>250</v>
      </c>
      <c r="C405" s="336" t="s">
        <v>249</v>
      </c>
      <c r="D405" s="348">
        <v>1</v>
      </c>
      <c r="E405" s="120"/>
      <c r="F405" s="129">
        <f>D405*E405</f>
        <v>0</v>
      </c>
    </row>
    <row r="406" spans="1:6" x14ac:dyDescent="0.2">
      <c r="A406" s="333"/>
      <c r="B406" s="340"/>
      <c r="C406" s="342"/>
      <c r="D406" s="338"/>
      <c r="E406" s="120"/>
      <c r="F406" s="129"/>
    </row>
    <row r="407" spans="1:6" ht="38.25" x14ac:dyDescent="0.2">
      <c r="A407" s="333">
        <f>A403+1</f>
        <v>10</v>
      </c>
      <c r="B407" s="335" t="s">
        <v>251</v>
      </c>
      <c r="C407" s="336"/>
      <c r="D407" s="348"/>
      <c r="E407" s="120"/>
      <c r="F407" s="127"/>
    </row>
    <row r="408" spans="1:6" x14ac:dyDescent="0.2">
      <c r="A408" s="339" t="s">
        <v>209</v>
      </c>
      <c r="B408" s="335" t="s">
        <v>248</v>
      </c>
      <c r="C408" s="336" t="s">
        <v>249</v>
      </c>
      <c r="D408" s="348">
        <v>2</v>
      </c>
      <c r="E408" s="120"/>
      <c r="F408" s="129">
        <f>D408*E408</f>
        <v>0</v>
      </c>
    </row>
    <row r="409" spans="1:6" x14ac:dyDescent="0.2">
      <c r="A409" s="339" t="s">
        <v>209</v>
      </c>
      <c r="B409" s="335" t="s">
        <v>250</v>
      </c>
      <c r="C409" s="336" t="s">
        <v>249</v>
      </c>
      <c r="D409" s="348">
        <v>1</v>
      </c>
      <c r="E409" s="120"/>
      <c r="F409" s="129">
        <f>D409*E409</f>
        <v>0</v>
      </c>
    </row>
    <row r="410" spans="1:6" x14ac:dyDescent="0.2">
      <c r="A410" s="333"/>
      <c r="B410" s="335"/>
      <c r="C410" s="336"/>
      <c r="D410" s="348"/>
      <c r="E410" s="120"/>
      <c r="F410" s="127"/>
    </row>
    <row r="411" spans="1:6" ht="25.5" x14ac:dyDescent="0.2">
      <c r="A411" s="333">
        <f>A407+1</f>
        <v>11</v>
      </c>
      <c r="B411" s="335" t="s">
        <v>252</v>
      </c>
      <c r="C411" s="336"/>
      <c r="D411" s="348"/>
      <c r="E411" s="120"/>
      <c r="F411" s="127"/>
    </row>
    <row r="412" spans="1:6" ht="27.75" x14ac:dyDescent="0.2">
      <c r="A412" s="339" t="s">
        <v>209</v>
      </c>
      <c r="B412" s="335" t="s">
        <v>336</v>
      </c>
      <c r="C412" s="336" t="s">
        <v>62</v>
      </c>
      <c r="D412" s="348">
        <v>5</v>
      </c>
      <c r="E412" s="120"/>
      <c r="F412" s="129">
        <f>D412*E412</f>
        <v>0</v>
      </c>
    </row>
    <row r="413" spans="1:6" ht="27.75" x14ac:dyDescent="0.2">
      <c r="A413" s="339" t="s">
        <v>209</v>
      </c>
      <c r="B413" s="335" t="s">
        <v>337</v>
      </c>
      <c r="C413" s="336" t="s">
        <v>62</v>
      </c>
      <c r="D413" s="348">
        <v>20</v>
      </c>
      <c r="E413" s="120"/>
      <c r="F413" s="129">
        <f>D413*E413</f>
        <v>0</v>
      </c>
    </row>
    <row r="414" spans="1:6" ht="15" x14ac:dyDescent="0.2">
      <c r="A414" s="339" t="s">
        <v>209</v>
      </c>
      <c r="B414" s="335" t="s">
        <v>338</v>
      </c>
      <c r="C414" s="336" t="s">
        <v>62</v>
      </c>
      <c r="D414" s="348">
        <v>15</v>
      </c>
      <c r="E414" s="120"/>
      <c r="F414" s="129">
        <f>D414*E414</f>
        <v>0</v>
      </c>
    </row>
    <row r="415" spans="1:6" ht="27.75" x14ac:dyDescent="0.2">
      <c r="A415" s="339" t="s">
        <v>209</v>
      </c>
      <c r="B415" s="335" t="s">
        <v>339</v>
      </c>
      <c r="C415" s="336" t="s">
        <v>62</v>
      </c>
      <c r="D415" s="348">
        <v>15</v>
      </c>
      <c r="E415" s="120"/>
      <c r="F415" s="129">
        <f>D415*E415</f>
        <v>0</v>
      </c>
    </row>
    <row r="416" spans="1:6" ht="27.75" x14ac:dyDescent="0.2">
      <c r="A416" s="339" t="s">
        <v>209</v>
      </c>
      <c r="B416" s="335" t="s">
        <v>333</v>
      </c>
      <c r="C416" s="336" t="s">
        <v>62</v>
      </c>
      <c r="D416" s="348">
        <v>10</v>
      </c>
      <c r="E416" s="120"/>
      <c r="F416" s="129">
        <f>D416*E416</f>
        <v>0</v>
      </c>
    </row>
    <row r="417" spans="1:6" x14ac:dyDescent="0.2">
      <c r="A417" s="339"/>
      <c r="B417" s="335"/>
      <c r="C417" s="336"/>
      <c r="D417" s="348"/>
      <c r="E417" s="120"/>
      <c r="F417" s="127"/>
    </row>
    <row r="418" spans="1:6" ht="51" x14ac:dyDescent="0.2">
      <c r="A418" s="333">
        <f>A411+1</f>
        <v>12</v>
      </c>
      <c r="B418" s="335" t="s">
        <v>253</v>
      </c>
      <c r="C418" s="336"/>
      <c r="D418" s="336"/>
      <c r="E418" s="120"/>
      <c r="F418" s="127"/>
    </row>
    <row r="419" spans="1:6" x14ac:dyDescent="0.2">
      <c r="A419" s="334" t="s">
        <v>209</v>
      </c>
      <c r="B419" s="341" t="s">
        <v>254</v>
      </c>
      <c r="C419" s="336" t="s">
        <v>62</v>
      </c>
      <c r="D419" s="348">
        <v>4</v>
      </c>
      <c r="E419" s="120"/>
      <c r="F419" s="129">
        <f>D419*E419</f>
        <v>0</v>
      </c>
    </row>
    <row r="420" spans="1:6" x14ac:dyDescent="0.2">
      <c r="A420" s="332"/>
      <c r="B420" s="340"/>
      <c r="D420" s="338"/>
      <c r="E420" s="120"/>
      <c r="F420" s="129"/>
    </row>
    <row r="421" spans="1:6" ht="25.5" x14ac:dyDescent="0.2">
      <c r="A421" s="350" t="s">
        <v>206</v>
      </c>
      <c r="B421" s="83" t="s">
        <v>255</v>
      </c>
      <c r="C421" s="285"/>
      <c r="D421" s="285"/>
      <c r="E421" s="285"/>
      <c r="F421" s="394">
        <f>SUM(F359:F420)</f>
        <v>0</v>
      </c>
    </row>
    <row r="422" spans="1:6" x14ac:dyDescent="0.2">
      <c r="A422" s="351"/>
      <c r="B422" s="42"/>
      <c r="C422" s="352"/>
      <c r="D422" s="352"/>
      <c r="E422" s="352"/>
      <c r="F422" s="395"/>
    </row>
    <row r="423" spans="1:6" ht="25.5" x14ac:dyDescent="0.2">
      <c r="A423" s="353" t="s">
        <v>263</v>
      </c>
      <c r="B423" s="354" t="s">
        <v>257</v>
      </c>
      <c r="C423" s="355"/>
      <c r="D423" s="356"/>
      <c r="E423" s="105"/>
      <c r="F423" s="131"/>
    </row>
    <row r="424" spans="1:6" x14ac:dyDescent="0.2">
      <c r="A424" s="332"/>
      <c r="B424" s="44"/>
      <c r="C424" s="342"/>
      <c r="D424" s="338"/>
      <c r="E424" s="120"/>
      <c r="F424" s="127"/>
    </row>
    <row r="425" spans="1:6" ht="51" x14ac:dyDescent="0.2">
      <c r="A425" s="333">
        <v>1</v>
      </c>
      <c r="B425" s="335" t="s">
        <v>258</v>
      </c>
      <c r="C425" s="342" t="s">
        <v>62</v>
      </c>
      <c r="D425" s="338">
        <v>40</v>
      </c>
      <c r="E425" s="392"/>
      <c r="F425" s="129">
        <f>D425*E425</f>
        <v>0</v>
      </c>
    </row>
    <row r="426" spans="1:6" x14ac:dyDescent="0.2">
      <c r="A426" s="332"/>
      <c r="B426" s="9"/>
      <c r="C426" s="342"/>
      <c r="D426" s="338"/>
      <c r="E426" s="120"/>
    </row>
    <row r="427" spans="1:6" ht="38.25" x14ac:dyDescent="0.2">
      <c r="A427" s="333">
        <f>A425+1</f>
        <v>2</v>
      </c>
      <c r="B427" s="335" t="s">
        <v>259</v>
      </c>
      <c r="C427" s="342" t="s">
        <v>62</v>
      </c>
      <c r="D427" s="338">
        <v>40</v>
      </c>
      <c r="E427" s="392"/>
      <c r="F427" s="129">
        <f>D427*E427</f>
        <v>0</v>
      </c>
    </row>
    <row r="428" spans="1:6" x14ac:dyDescent="0.2">
      <c r="A428" s="333"/>
      <c r="B428" s="335"/>
      <c r="C428" s="342"/>
      <c r="D428" s="338"/>
      <c r="E428" s="392"/>
      <c r="F428" s="396"/>
    </row>
    <row r="429" spans="1:6" ht="63.75" x14ac:dyDescent="0.2">
      <c r="A429" s="333">
        <f>A427+1</f>
        <v>3</v>
      </c>
      <c r="B429" s="45" t="s">
        <v>260</v>
      </c>
      <c r="C429" s="342" t="s">
        <v>62</v>
      </c>
      <c r="D429" s="338">
        <v>20</v>
      </c>
      <c r="E429" s="392"/>
      <c r="F429" s="129">
        <f>D429*E429</f>
        <v>0</v>
      </c>
    </row>
    <row r="430" spans="1:6" x14ac:dyDescent="0.2">
      <c r="A430" s="333"/>
      <c r="B430" s="45"/>
      <c r="C430" s="342"/>
      <c r="D430" s="338"/>
      <c r="E430" s="392"/>
      <c r="F430" s="396"/>
    </row>
    <row r="431" spans="1:6" ht="40.5" x14ac:dyDescent="0.2">
      <c r="A431" s="333">
        <f>A429+1</f>
        <v>4</v>
      </c>
      <c r="B431" s="27" t="s">
        <v>340</v>
      </c>
      <c r="C431" s="342" t="s">
        <v>27</v>
      </c>
      <c r="D431" s="338">
        <v>2</v>
      </c>
      <c r="E431" s="392"/>
      <c r="F431" s="129">
        <f>D431*E431</f>
        <v>0</v>
      </c>
    </row>
    <row r="432" spans="1:6" x14ac:dyDescent="0.2">
      <c r="A432" s="333"/>
      <c r="B432" s="27"/>
      <c r="C432" s="342"/>
      <c r="D432" s="338"/>
      <c r="E432" s="392"/>
      <c r="F432" s="396"/>
    </row>
    <row r="433" spans="1:6" ht="53.25" x14ac:dyDescent="0.2">
      <c r="A433" s="333">
        <f>A431+1</f>
        <v>5</v>
      </c>
      <c r="B433" s="335" t="s">
        <v>341</v>
      </c>
      <c r="C433" s="342" t="s">
        <v>27</v>
      </c>
      <c r="D433" s="338">
        <v>20</v>
      </c>
      <c r="E433" s="392"/>
      <c r="F433" s="129">
        <f>D433*E433</f>
        <v>0</v>
      </c>
    </row>
    <row r="434" spans="1:6" x14ac:dyDescent="0.2">
      <c r="A434" s="333"/>
      <c r="B434" s="9"/>
      <c r="C434" s="342"/>
      <c r="D434" s="338"/>
      <c r="E434" s="392"/>
    </row>
    <row r="435" spans="1:6" ht="25.5" x14ac:dyDescent="0.2">
      <c r="A435" s="333">
        <f>A433+1</f>
        <v>6</v>
      </c>
      <c r="B435" s="335" t="s">
        <v>286</v>
      </c>
      <c r="C435" s="342" t="s">
        <v>27</v>
      </c>
      <c r="D435" s="338">
        <v>20</v>
      </c>
      <c r="E435" s="392"/>
      <c r="F435" s="129">
        <f>D435*E435</f>
        <v>0</v>
      </c>
    </row>
    <row r="436" spans="1:6" x14ac:dyDescent="0.2">
      <c r="A436" s="333"/>
      <c r="B436" s="335"/>
      <c r="C436" s="342"/>
      <c r="D436" s="338"/>
      <c r="E436" s="392"/>
      <c r="F436" s="396"/>
    </row>
    <row r="437" spans="1:6" ht="51" x14ac:dyDescent="0.2">
      <c r="A437" s="333">
        <f>A435+1</f>
        <v>7</v>
      </c>
      <c r="B437" s="335" t="s">
        <v>262</v>
      </c>
      <c r="C437" s="342" t="s">
        <v>27</v>
      </c>
      <c r="D437" s="338">
        <v>1</v>
      </c>
      <c r="E437" s="392"/>
      <c r="F437" s="129">
        <f>D437*E437</f>
        <v>0</v>
      </c>
    </row>
    <row r="438" spans="1:6" x14ac:dyDescent="0.2">
      <c r="A438" s="333"/>
      <c r="B438" s="335"/>
      <c r="C438" s="342"/>
      <c r="D438" s="338"/>
      <c r="E438" s="392"/>
      <c r="F438" s="396"/>
    </row>
    <row r="439" spans="1:6" ht="25.5" x14ac:dyDescent="0.2">
      <c r="A439" s="350" t="s">
        <v>263</v>
      </c>
      <c r="B439" s="83" t="s">
        <v>344</v>
      </c>
      <c r="C439" s="285"/>
      <c r="D439" s="285"/>
      <c r="E439" s="281" t="s">
        <v>279</v>
      </c>
      <c r="F439" s="394">
        <f>SUM(F424:F438)</f>
        <v>0</v>
      </c>
    </row>
    <row r="440" spans="1:6" x14ac:dyDescent="0.2">
      <c r="A440" s="339"/>
      <c r="B440" s="335"/>
      <c r="C440" s="342"/>
      <c r="D440" s="338"/>
      <c r="E440" s="120"/>
      <c r="F440" s="127"/>
    </row>
    <row r="441" spans="1:6" x14ac:dyDescent="0.2">
      <c r="A441" s="353" t="s">
        <v>265</v>
      </c>
      <c r="B441" s="132" t="s">
        <v>266</v>
      </c>
      <c r="C441" s="357"/>
      <c r="D441" s="358"/>
      <c r="E441" s="139"/>
      <c r="F441" s="131"/>
    </row>
    <row r="442" spans="1:6" x14ac:dyDescent="0.2">
      <c r="A442" s="332"/>
      <c r="B442" s="9"/>
      <c r="C442" s="359"/>
      <c r="D442" s="360"/>
      <c r="E442" s="118"/>
    </row>
    <row r="443" spans="1:6" ht="38.25" x14ac:dyDescent="0.2">
      <c r="A443" s="339" t="s">
        <v>267</v>
      </c>
      <c r="B443" s="335" t="s">
        <v>268</v>
      </c>
      <c r="C443" s="342" t="s">
        <v>239</v>
      </c>
      <c r="D443" s="338">
        <v>1</v>
      </c>
      <c r="E443" s="120"/>
      <c r="F443" s="129">
        <f>D443*E443</f>
        <v>0</v>
      </c>
    </row>
    <row r="444" spans="1:6" x14ac:dyDescent="0.2">
      <c r="A444" s="339"/>
      <c r="B444" s="335"/>
      <c r="C444" s="342"/>
      <c r="D444" s="338"/>
      <c r="E444" s="120"/>
      <c r="F444" s="396"/>
    </row>
    <row r="445" spans="1:6" ht="25.5" x14ac:dyDescent="0.2">
      <c r="A445" s="333">
        <f>A443+1</f>
        <v>2</v>
      </c>
      <c r="B445" s="27" t="s">
        <v>269</v>
      </c>
      <c r="C445" s="342" t="s">
        <v>239</v>
      </c>
      <c r="D445" s="338">
        <v>1</v>
      </c>
      <c r="E445" s="120"/>
      <c r="F445" s="129">
        <f>D445*E445</f>
        <v>0</v>
      </c>
    </row>
    <row r="446" spans="1:6" x14ac:dyDescent="0.2">
      <c r="A446" s="333"/>
      <c r="B446" s="340"/>
      <c r="C446" s="342"/>
      <c r="D446" s="338"/>
      <c r="E446" s="120"/>
      <c r="F446" s="127"/>
    </row>
    <row r="447" spans="1:6" ht="38.25" x14ac:dyDescent="0.2">
      <c r="A447" s="339" t="s">
        <v>270</v>
      </c>
      <c r="B447" s="335" t="s">
        <v>271</v>
      </c>
      <c r="C447" s="342" t="s">
        <v>239</v>
      </c>
      <c r="D447" s="338">
        <v>1</v>
      </c>
      <c r="E447" s="120"/>
      <c r="F447" s="129">
        <f>D447*E447</f>
        <v>0</v>
      </c>
    </row>
    <row r="448" spans="1:6" x14ac:dyDescent="0.2">
      <c r="A448" s="339"/>
      <c r="B448" s="335"/>
      <c r="C448" s="342"/>
      <c r="D448" s="338"/>
      <c r="E448" s="120"/>
      <c r="F448" s="127"/>
    </row>
    <row r="449" spans="1:6" ht="51" x14ac:dyDescent="0.2">
      <c r="A449" s="333">
        <f>A447+1</f>
        <v>7</v>
      </c>
      <c r="B449" s="361" t="s">
        <v>272</v>
      </c>
      <c r="C449" s="342" t="s">
        <v>239</v>
      </c>
      <c r="D449" s="338">
        <v>1</v>
      </c>
      <c r="E449" s="120"/>
      <c r="F449" s="129">
        <f>D449*E449</f>
        <v>0</v>
      </c>
    </row>
    <row r="450" spans="1:6" x14ac:dyDescent="0.2">
      <c r="A450" s="333"/>
      <c r="B450" s="361"/>
      <c r="C450" s="342"/>
      <c r="D450" s="338"/>
      <c r="E450" s="120"/>
      <c r="F450" s="396"/>
    </row>
    <row r="451" spans="1:6" x14ac:dyDescent="0.2">
      <c r="A451" s="362">
        <f>A449+1</f>
        <v>8</v>
      </c>
      <c r="B451" s="361" t="s">
        <v>273</v>
      </c>
      <c r="C451" s="123" t="s">
        <v>27</v>
      </c>
      <c r="D451" s="363">
        <v>1</v>
      </c>
      <c r="E451" s="123"/>
      <c r="F451" s="129">
        <f>D451*E451</f>
        <v>0</v>
      </c>
    </row>
    <row r="452" spans="1:6" x14ac:dyDescent="0.2">
      <c r="A452" s="362"/>
      <c r="B452" s="361"/>
      <c r="C452" s="123"/>
      <c r="D452" s="363"/>
      <c r="E452" s="123"/>
      <c r="F452" s="397"/>
    </row>
    <row r="453" spans="1:6" x14ac:dyDescent="0.2">
      <c r="A453" s="362">
        <f>A451+1</f>
        <v>9</v>
      </c>
      <c r="B453" s="361" t="s">
        <v>274</v>
      </c>
      <c r="C453" s="123" t="s">
        <v>27</v>
      </c>
      <c r="D453" s="363">
        <v>1</v>
      </c>
      <c r="E453" s="123"/>
      <c r="F453" s="129">
        <f>D453*E453</f>
        <v>0</v>
      </c>
    </row>
    <row r="454" spans="1:6" x14ac:dyDescent="0.2">
      <c r="A454" s="339"/>
      <c r="B454" s="27"/>
      <c r="C454" s="342"/>
      <c r="D454" s="338"/>
      <c r="E454" s="120"/>
    </row>
    <row r="455" spans="1:6" x14ac:dyDescent="0.2">
      <c r="A455" s="350" t="s">
        <v>265</v>
      </c>
      <c r="B455" s="83" t="s">
        <v>349</v>
      </c>
      <c r="C455" s="291"/>
      <c r="D455" s="291"/>
      <c r="E455" s="291" t="s">
        <v>279</v>
      </c>
      <c r="F455" s="140">
        <f>SUM(F442:F454)</f>
        <v>0</v>
      </c>
    </row>
    <row r="456" spans="1:6" x14ac:dyDescent="0.2">
      <c r="A456" s="333"/>
      <c r="B456" s="361"/>
      <c r="C456" s="342"/>
      <c r="D456" s="338"/>
      <c r="E456" s="120"/>
      <c r="F456" s="396"/>
    </row>
    <row r="457" spans="1:6" x14ac:dyDescent="0.2">
      <c r="A457" s="332"/>
      <c r="B457" s="9"/>
      <c r="C457" s="359"/>
      <c r="D457" s="360"/>
      <c r="E457" s="118"/>
    </row>
    <row r="458" spans="1:6" ht="25.5" x14ac:dyDescent="0.2">
      <c r="A458" s="364"/>
      <c r="B458" s="365" t="s">
        <v>294</v>
      </c>
      <c r="C458" s="329"/>
      <c r="D458" s="117"/>
      <c r="E458" s="398"/>
      <c r="F458" s="399"/>
    </row>
    <row r="459" spans="1:6" x14ac:dyDescent="0.2">
      <c r="A459" s="366"/>
      <c r="B459" s="367"/>
      <c r="C459" s="331"/>
      <c r="D459" s="118"/>
      <c r="E459" s="120"/>
    </row>
    <row r="460" spans="1:6" x14ac:dyDescent="0.2">
      <c r="A460" s="366"/>
      <c r="B460" s="367"/>
      <c r="C460" s="331"/>
      <c r="D460" s="118"/>
      <c r="E460" s="120"/>
    </row>
    <row r="461" spans="1:6" x14ac:dyDescent="0.2">
      <c r="A461" s="366" t="s">
        <v>206</v>
      </c>
      <c r="B461" s="367" t="s">
        <v>277</v>
      </c>
      <c r="C461" s="331"/>
      <c r="D461" s="118"/>
      <c r="E461" s="120"/>
      <c r="F461" s="130">
        <f>F421</f>
        <v>0</v>
      </c>
    </row>
    <row r="462" spans="1:6" x14ac:dyDescent="0.2">
      <c r="A462" s="366"/>
      <c r="B462" s="367"/>
      <c r="C462" s="331"/>
      <c r="D462" s="118"/>
      <c r="E462" s="120"/>
      <c r="F462" s="130"/>
    </row>
    <row r="463" spans="1:6" ht="25.5" x14ac:dyDescent="0.2">
      <c r="A463" s="366" t="s">
        <v>263</v>
      </c>
      <c r="B463" s="367" t="s">
        <v>257</v>
      </c>
      <c r="C463" s="331"/>
      <c r="D463" s="118"/>
      <c r="E463" s="120"/>
      <c r="F463" s="130">
        <f>F439</f>
        <v>0</v>
      </c>
    </row>
    <row r="464" spans="1:6" x14ac:dyDescent="0.2">
      <c r="A464" s="366"/>
      <c r="B464" s="367"/>
      <c r="C464" s="331"/>
      <c r="D464" s="118"/>
      <c r="E464" s="120"/>
      <c r="F464" s="130"/>
    </row>
    <row r="465" spans="1:6" x14ac:dyDescent="0.2">
      <c r="A465" s="366" t="s">
        <v>265</v>
      </c>
      <c r="B465" s="367" t="s">
        <v>278</v>
      </c>
      <c r="C465" s="331"/>
      <c r="D465" s="118"/>
      <c r="E465" s="120"/>
      <c r="F465" s="130">
        <f>F455</f>
        <v>0</v>
      </c>
    </row>
    <row r="466" spans="1:6" s="109" customFormat="1" x14ac:dyDescent="0.2">
      <c r="A466" s="377"/>
      <c r="B466" s="141"/>
      <c r="C466" s="331"/>
      <c r="D466" s="118"/>
      <c r="E466" s="120"/>
      <c r="F466" s="130"/>
    </row>
    <row r="467" spans="1:6" ht="13.5" thickBot="1" x14ac:dyDescent="0.25">
      <c r="A467" s="368"/>
      <c r="B467" s="369" t="s">
        <v>279</v>
      </c>
      <c r="C467" s="370"/>
      <c r="D467" s="137"/>
      <c r="E467" s="137"/>
      <c r="F467" s="138">
        <f>SUM(F459:F466)</f>
        <v>0</v>
      </c>
    </row>
    <row r="468" spans="1:6" ht="13.5" thickTop="1" x14ac:dyDescent="0.2">
      <c r="A468" s="371"/>
      <c r="B468" s="372"/>
      <c r="C468" s="373"/>
      <c r="D468" s="124"/>
      <c r="E468" s="120"/>
    </row>
    <row r="472" spans="1:6" ht="47.25" customHeight="1" x14ac:dyDescent="0.2">
      <c r="B472" s="378" t="str">
        <f>CONCATENATE("SVEUKUPNO ",B3,":")</f>
        <v>SVEUKUPNO IZVEDBA SUSTAVA ZA UTISKIVANJE VODE U SUHU HIDRANTSKU MREŽU TUNELA 'BRISTOVAC':</v>
      </c>
      <c r="C472" s="379"/>
      <c r="D472" s="379"/>
      <c r="E472" s="379"/>
      <c r="F472" s="400">
        <f>F467+F354+F237</f>
        <v>0</v>
      </c>
    </row>
  </sheetData>
  <sheetProtection algorithmName="SHA-512" hashValue="WhvheTvRVFV7kcsu8zDeZ3Hk/REJ5BMXmu2AO/86rcg2//926l35h1DyWJoddDr8ndY77jJjwN5uAmXXtdmYmg==" saltValue="FlZfIUlgAHbg/BqFe8jGcA==" spinCount="100000" sheet="1" objects="1" scenarios="1"/>
  <autoFilter ref="A1:F455"/>
  <pageMargins left="0.70866141732283472" right="0.70866141732283472" top="0.74803149606299213" bottom="0.74803149606299213" header="0.31496062992125984" footer="0.31496062992125984"/>
  <pageSetup paperSize="9" scale="86" fitToHeight="0" orientation="portrait" r:id="rId1"/>
  <headerFooter>
    <oddHeader>&amp;LIzvedba sustava za utiskivanje vode u suhe hidrantske mreže tunela Ledenik, Bristovac
i Stražina, autocesta A1 Zagreb - Split - Dubrovnik&amp;RTROŠKOVNIK</oddHeader>
    <oddFooter>&amp;C&amp;P od &amp;N&amp;RJ77/20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53"/>
  <sheetViews>
    <sheetView view="pageBreakPreview" topLeftCell="A2" zoomScale="90" zoomScaleNormal="100" zoomScaleSheetLayoutView="90" workbookViewId="0">
      <selection activeCell="K6" sqref="K6"/>
    </sheetView>
  </sheetViews>
  <sheetFormatPr defaultRowHeight="12.75" x14ac:dyDescent="0.2"/>
  <cols>
    <col min="1" max="1" width="9.140625" style="180"/>
    <col min="2" max="2" width="43.7109375" style="180" customWidth="1"/>
    <col min="3" max="3" width="9.7109375" style="180" customWidth="1"/>
    <col min="4" max="4" width="12.7109375" style="180" customWidth="1"/>
    <col min="5" max="5" width="12.7109375" style="430" customWidth="1"/>
    <col min="6" max="6" width="12.7109375" style="454" customWidth="1"/>
    <col min="7" max="16384" width="9.140625" style="3"/>
  </cols>
  <sheetData>
    <row r="1" spans="1:6" ht="26.25" thickBot="1" x14ac:dyDescent="0.25">
      <c r="A1" s="176" t="s">
        <v>0</v>
      </c>
      <c r="B1" s="177" t="s">
        <v>1</v>
      </c>
      <c r="C1" s="178" t="s">
        <v>2</v>
      </c>
      <c r="D1" s="402" t="s">
        <v>3</v>
      </c>
      <c r="E1" s="297" t="s">
        <v>4</v>
      </c>
      <c r="F1" s="429" t="s">
        <v>5</v>
      </c>
    </row>
    <row r="2" spans="1:6" ht="13.5" thickTop="1" x14ac:dyDescent="0.2">
      <c r="C2" s="181"/>
      <c r="F2" s="430"/>
    </row>
    <row r="3" spans="1:6" s="7" customFormat="1" ht="21" customHeight="1" x14ac:dyDescent="0.2">
      <c r="A3" s="182"/>
      <c r="B3" s="183" t="s">
        <v>172</v>
      </c>
      <c r="C3" s="403"/>
      <c r="D3" s="404"/>
      <c r="E3" s="382"/>
      <c r="F3" s="383"/>
    </row>
    <row r="4" spans="1:6" x14ac:dyDescent="0.2">
      <c r="F4" s="430"/>
    </row>
    <row r="5" spans="1:6" s="108" customFormat="1" ht="21" customHeight="1" x14ac:dyDescent="0.25">
      <c r="A5" s="182">
        <v>1</v>
      </c>
      <c r="B5" s="405" t="s">
        <v>343</v>
      </c>
      <c r="C5" s="406"/>
      <c r="D5" s="406"/>
      <c r="E5" s="304"/>
      <c r="F5" s="384"/>
    </row>
    <row r="6" spans="1:6" ht="77.25" customHeight="1" x14ac:dyDescent="0.2">
      <c r="A6" s="188" t="s">
        <v>7</v>
      </c>
      <c r="B6" s="189" t="s">
        <v>18</v>
      </c>
      <c r="C6" s="190"/>
      <c r="D6" s="191"/>
      <c r="E6" s="265"/>
      <c r="F6" s="431"/>
    </row>
    <row r="7" spans="1:6" x14ac:dyDescent="0.2">
      <c r="A7" s="188"/>
      <c r="B7" s="192" t="s">
        <v>14</v>
      </c>
      <c r="C7" s="190" t="s">
        <v>15</v>
      </c>
      <c r="D7" s="407">
        <v>1</v>
      </c>
      <c r="E7" s="267"/>
      <c r="F7" s="432">
        <f>D7*E7</f>
        <v>0</v>
      </c>
    </row>
    <row r="8" spans="1:6" x14ac:dyDescent="0.2">
      <c r="A8" s="188"/>
      <c r="B8" s="192"/>
      <c r="C8" s="190"/>
      <c r="D8" s="407"/>
      <c r="E8" s="267"/>
      <c r="F8" s="433"/>
    </row>
    <row r="9" spans="1:6" ht="58.5" customHeight="1" x14ac:dyDescent="0.2">
      <c r="A9" s="188" t="s">
        <v>12</v>
      </c>
      <c r="B9" s="189" t="s">
        <v>22</v>
      </c>
      <c r="C9" s="193"/>
      <c r="D9" s="191"/>
      <c r="E9" s="265"/>
      <c r="F9" s="431"/>
    </row>
    <row r="10" spans="1:6" ht="35.25" customHeight="1" x14ac:dyDescent="0.2">
      <c r="B10" s="189" t="s">
        <v>21</v>
      </c>
      <c r="C10" s="193"/>
      <c r="D10" s="191"/>
      <c r="E10" s="265"/>
      <c r="F10" s="431"/>
    </row>
    <row r="11" spans="1:6" ht="25.5" x14ac:dyDescent="0.2">
      <c r="B11" s="189" t="s">
        <v>19</v>
      </c>
      <c r="C11" s="193"/>
      <c r="D11" s="191"/>
      <c r="E11" s="265"/>
      <c r="F11" s="431"/>
    </row>
    <row r="12" spans="1:6" ht="15" x14ac:dyDescent="0.2">
      <c r="B12" s="189" t="s">
        <v>306</v>
      </c>
      <c r="C12" s="190" t="s">
        <v>307</v>
      </c>
      <c r="D12" s="194">
        <v>10</v>
      </c>
      <c r="E12" s="267"/>
      <c r="F12" s="432">
        <f>D12*E12</f>
        <v>0</v>
      </c>
    </row>
    <row r="13" spans="1:6" x14ac:dyDescent="0.2">
      <c r="B13" s="189"/>
      <c r="C13" s="190"/>
      <c r="D13" s="194"/>
      <c r="E13" s="267"/>
      <c r="F13" s="433"/>
    </row>
    <row r="14" spans="1:6" ht="380.25" customHeight="1" x14ac:dyDescent="0.2">
      <c r="A14" s="188" t="s">
        <v>6</v>
      </c>
      <c r="B14" s="189" t="s">
        <v>334</v>
      </c>
      <c r="C14" s="193"/>
      <c r="D14" s="191"/>
      <c r="E14" s="265"/>
      <c r="F14" s="431"/>
    </row>
    <row r="15" spans="1:6" ht="40.5" x14ac:dyDescent="0.2">
      <c r="A15" s="188"/>
      <c r="B15" s="189" t="s">
        <v>308</v>
      </c>
      <c r="C15" s="190" t="s">
        <v>27</v>
      </c>
      <c r="D15" s="195">
        <v>2</v>
      </c>
      <c r="E15" s="267"/>
      <c r="F15" s="432">
        <f>D15*E15</f>
        <v>0</v>
      </c>
    </row>
    <row r="16" spans="1:6" ht="27.75" customHeight="1" x14ac:dyDescent="0.2">
      <c r="A16" s="188"/>
      <c r="B16" s="189" t="s">
        <v>57</v>
      </c>
      <c r="C16" s="190" t="s">
        <v>307</v>
      </c>
      <c r="D16" s="194">
        <v>5</v>
      </c>
      <c r="E16" s="267"/>
      <c r="F16" s="432">
        <f>D16*E16</f>
        <v>0</v>
      </c>
    </row>
    <row r="17" spans="1:6" x14ac:dyDescent="0.2">
      <c r="A17" s="188"/>
      <c r="B17" s="189"/>
      <c r="C17" s="190"/>
      <c r="D17" s="194"/>
      <c r="E17" s="267"/>
      <c r="F17" s="433"/>
    </row>
    <row r="18" spans="1:6" ht="192.75" customHeight="1" x14ac:dyDescent="0.2">
      <c r="A18" s="188" t="s">
        <v>8</v>
      </c>
      <c r="B18" s="189" t="s">
        <v>58</v>
      </c>
      <c r="C18" s="190"/>
      <c r="D18" s="194"/>
      <c r="E18" s="267"/>
      <c r="F18" s="433"/>
    </row>
    <row r="19" spans="1:6" ht="14.25" customHeight="1" x14ac:dyDescent="0.2">
      <c r="A19" s="188"/>
      <c r="B19" s="189" t="s">
        <v>59</v>
      </c>
      <c r="C19" s="190" t="s">
        <v>27</v>
      </c>
      <c r="D19" s="195">
        <v>1</v>
      </c>
      <c r="E19" s="267"/>
      <c r="F19" s="432">
        <f>D19*E19</f>
        <v>0</v>
      </c>
    </row>
    <row r="20" spans="1:6" ht="14.25" customHeight="1" x14ac:dyDescent="0.2">
      <c r="A20" s="188"/>
      <c r="B20" s="189" t="s">
        <v>60</v>
      </c>
      <c r="C20" s="190" t="s">
        <v>27</v>
      </c>
      <c r="D20" s="195">
        <v>1</v>
      </c>
      <c r="E20" s="267"/>
      <c r="F20" s="432">
        <f>D20*E20</f>
        <v>0</v>
      </c>
    </row>
    <row r="21" spans="1:6" ht="15.75" customHeight="1" x14ac:dyDescent="0.2">
      <c r="A21" s="188"/>
      <c r="B21" s="189" t="s">
        <v>61</v>
      </c>
      <c r="C21" s="190" t="s">
        <v>62</v>
      </c>
      <c r="D21" s="194">
        <v>5</v>
      </c>
      <c r="E21" s="267"/>
      <c r="F21" s="432">
        <f>D21*E21</f>
        <v>0</v>
      </c>
    </row>
    <row r="22" spans="1:6" x14ac:dyDescent="0.2">
      <c r="A22" s="188"/>
      <c r="B22" s="189"/>
      <c r="C22" s="190"/>
      <c r="D22" s="194"/>
      <c r="E22" s="267"/>
      <c r="F22" s="433"/>
    </row>
    <row r="23" spans="1:6" ht="260.25" customHeight="1" x14ac:dyDescent="0.2">
      <c r="A23" s="188" t="s">
        <v>9</v>
      </c>
      <c r="B23" s="189" t="s">
        <v>64</v>
      </c>
      <c r="C23" s="190"/>
      <c r="D23" s="194"/>
      <c r="E23" s="267"/>
      <c r="F23" s="433"/>
    </row>
    <row r="24" spans="1:6" x14ac:dyDescent="0.2">
      <c r="A24" s="188"/>
      <c r="B24" s="189" t="s">
        <v>65</v>
      </c>
      <c r="C24" s="190" t="s">
        <v>62</v>
      </c>
      <c r="D24" s="194">
        <v>1</v>
      </c>
      <c r="E24" s="267"/>
      <c r="F24" s="432">
        <f>D24*E24</f>
        <v>0</v>
      </c>
    </row>
    <row r="25" spans="1:6" x14ac:dyDescent="0.2">
      <c r="A25" s="188"/>
      <c r="B25" s="189"/>
      <c r="C25" s="190"/>
      <c r="D25" s="194"/>
      <c r="E25" s="267"/>
      <c r="F25" s="433"/>
    </row>
    <row r="26" spans="1:6" ht="324.75" customHeight="1" x14ac:dyDescent="0.2">
      <c r="A26" s="188" t="s">
        <v>13</v>
      </c>
      <c r="B26" s="189" t="s">
        <v>67</v>
      </c>
      <c r="C26" s="190"/>
      <c r="D26" s="194"/>
      <c r="E26" s="267"/>
      <c r="F26" s="433"/>
    </row>
    <row r="27" spans="1:6" ht="15" x14ac:dyDescent="0.2">
      <c r="A27" s="188"/>
      <c r="B27" s="189" t="s">
        <v>65</v>
      </c>
      <c r="C27" s="190" t="s">
        <v>309</v>
      </c>
      <c r="D27" s="194">
        <v>1</v>
      </c>
      <c r="E27" s="267"/>
      <c r="F27" s="432">
        <f t="shared" ref="F27:F30" si="0">D27*E27</f>
        <v>0</v>
      </c>
    </row>
    <row r="28" spans="1:6" ht="15" x14ac:dyDescent="0.2">
      <c r="A28" s="188"/>
      <c r="B28" s="189" t="s">
        <v>66</v>
      </c>
      <c r="C28" s="190" t="s">
        <v>309</v>
      </c>
      <c r="D28" s="194">
        <v>1</v>
      </c>
      <c r="E28" s="267"/>
      <c r="F28" s="432">
        <f t="shared" si="0"/>
        <v>0</v>
      </c>
    </row>
    <row r="29" spans="1:6" ht="15" x14ac:dyDescent="0.2">
      <c r="A29" s="188"/>
      <c r="B29" s="189" t="s">
        <v>173</v>
      </c>
      <c r="C29" s="190" t="s">
        <v>309</v>
      </c>
      <c r="D29" s="194">
        <v>1</v>
      </c>
      <c r="E29" s="267"/>
      <c r="F29" s="432">
        <f t="shared" si="0"/>
        <v>0</v>
      </c>
    </row>
    <row r="30" spans="1:6" x14ac:dyDescent="0.2">
      <c r="A30" s="188"/>
      <c r="B30" s="189"/>
      <c r="C30" s="190"/>
      <c r="D30" s="194"/>
      <c r="E30" s="267"/>
      <c r="F30" s="433">
        <f t="shared" si="0"/>
        <v>0</v>
      </c>
    </row>
    <row r="31" spans="1:6" ht="191.25" x14ac:dyDescent="0.2">
      <c r="A31" s="188" t="s">
        <v>20</v>
      </c>
      <c r="B31" s="189" t="s">
        <v>178</v>
      </c>
      <c r="C31" s="190"/>
      <c r="D31" s="194"/>
      <c r="E31" s="267"/>
      <c r="F31" s="433"/>
    </row>
    <row r="32" spans="1:6" ht="15" x14ac:dyDescent="0.2">
      <c r="A32" s="188"/>
      <c r="B32" s="189" t="s">
        <v>310</v>
      </c>
      <c r="C32" s="190" t="s">
        <v>309</v>
      </c>
      <c r="D32" s="194">
        <v>80</v>
      </c>
      <c r="E32" s="267"/>
      <c r="F32" s="432">
        <f>D32*E32</f>
        <v>0</v>
      </c>
    </row>
    <row r="33" spans="1:6" x14ac:dyDescent="0.2">
      <c r="A33" s="188"/>
      <c r="B33" s="189"/>
      <c r="C33" s="190"/>
      <c r="D33" s="194"/>
      <c r="E33" s="267"/>
      <c r="F33" s="433"/>
    </row>
    <row r="34" spans="1:6" ht="142.5" customHeight="1" x14ac:dyDescent="0.2">
      <c r="A34" s="188" t="s">
        <v>25</v>
      </c>
      <c r="B34" s="189" t="s">
        <v>183</v>
      </c>
      <c r="C34" s="190"/>
      <c r="D34" s="194"/>
      <c r="E34" s="267"/>
      <c r="F34" s="433"/>
    </row>
    <row r="35" spans="1:6" x14ac:dyDescent="0.2">
      <c r="A35" s="188"/>
      <c r="B35" s="189" t="s">
        <v>184</v>
      </c>
      <c r="C35" s="190" t="s">
        <v>27</v>
      </c>
      <c r="D35" s="195">
        <v>6</v>
      </c>
      <c r="E35" s="267"/>
      <c r="F35" s="432">
        <f>D35*E35</f>
        <v>0</v>
      </c>
    </row>
    <row r="36" spans="1:6" x14ac:dyDescent="0.2">
      <c r="A36" s="188"/>
      <c r="B36" s="189" t="s">
        <v>185</v>
      </c>
      <c r="C36" s="190" t="s">
        <v>27</v>
      </c>
      <c r="D36" s="195">
        <v>6</v>
      </c>
      <c r="E36" s="267"/>
      <c r="F36" s="432">
        <f>D36*E36</f>
        <v>0</v>
      </c>
    </row>
    <row r="37" spans="1:6" x14ac:dyDescent="0.2">
      <c r="A37" s="188"/>
      <c r="B37" s="189"/>
      <c r="C37" s="190"/>
      <c r="D37" s="194"/>
      <c r="E37" s="267"/>
      <c r="F37" s="433"/>
    </row>
    <row r="38" spans="1:6" ht="178.5" x14ac:dyDescent="0.2">
      <c r="A38" s="188" t="s">
        <v>26</v>
      </c>
      <c r="B38" s="189" t="s">
        <v>175</v>
      </c>
      <c r="C38" s="190"/>
      <c r="D38" s="194"/>
      <c r="E38" s="267"/>
      <c r="F38" s="433"/>
    </row>
    <row r="39" spans="1:6" x14ac:dyDescent="0.2">
      <c r="A39" s="188"/>
      <c r="B39" s="189" t="s">
        <v>174</v>
      </c>
      <c r="C39" s="190" t="s">
        <v>27</v>
      </c>
      <c r="D39" s="194">
        <v>2</v>
      </c>
      <c r="E39" s="267"/>
      <c r="F39" s="432">
        <f>D39*E39</f>
        <v>0</v>
      </c>
    </row>
    <row r="40" spans="1:6" x14ac:dyDescent="0.2">
      <c r="A40" s="188"/>
      <c r="B40" s="189"/>
      <c r="C40" s="190"/>
      <c r="D40" s="194"/>
      <c r="E40" s="267"/>
      <c r="F40" s="433"/>
    </row>
    <row r="41" spans="1:6" ht="63.75" x14ac:dyDescent="0.2">
      <c r="A41" s="188" t="s">
        <v>28</v>
      </c>
      <c r="B41" s="189" t="s">
        <v>23</v>
      </c>
      <c r="C41" s="190"/>
      <c r="D41" s="194"/>
      <c r="E41" s="267"/>
      <c r="F41" s="433"/>
    </row>
    <row r="42" spans="1:6" ht="25.5" x14ac:dyDescent="0.2">
      <c r="A42" s="188"/>
      <c r="B42" s="189" t="s">
        <v>19</v>
      </c>
      <c r="C42" s="190"/>
      <c r="D42" s="194"/>
      <c r="E42" s="267"/>
      <c r="F42" s="433"/>
    </row>
    <row r="43" spans="1:6" ht="15" x14ac:dyDescent="0.2">
      <c r="A43" s="196"/>
      <c r="B43" s="192" t="s">
        <v>311</v>
      </c>
      <c r="C43" s="190" t="s">
        <v>312</v>
      </c>
      <c r="D43" s="194">
        <v>6</v>
      </c>
      <c r="E43" s="267"/>
      <c r="F43" s="432">
        <f>D43*E43</f>
        <v>0</v>
      </c>
    </row>
    <row r="44" spans="1:6" x14ac:dyDescent="0.2">
      <c r="A44" s="188"/>
      <c r="B44" s="197"/>
      <c r="C44" s="190"/>
      <c r="D44" s="194"/>
      <c r="E44" s="267"/>
      <c r="F44" s="433"/>
    </row>
    <row r="45" spans="1:6" ht="38.25" x14ac:dyDescent="0.2">
      <c r="A45" s="188" t="s">
        <v>29</v>
      </c>
      <c r="B45" s="189" t="s">
        <v>176</v>
      </c>
      <c r="C45" s="190"/>
      <c r="D45" s="194"/>
      <c r="E45" s="267"/>
      <c r="F45" s="433"/>
    </row>
    <row r="46" spans="1:6" x14ac:dyDescent="0.2">
      <c r="A46" s="196"/>
      <c r="B46" s="189" t="s">
        <v>24</v>
      </c>
      <c r="C46" s="190"/>
      <c r="D46" s="194"/>
      <c r="E46" s="267"/>
      <c r="F46" s="433"/>
    </row>
    <row r="47" spans="1:6" ht="15" x14ac:dyDescent="0.2">
      <c r="A47" s="196"/>
      <c r="B47" s="192" t="s">
        <v>313</v>
      </c>
      <c r="C47" s="190" t="s">
        <v>312</v>
      </c>
      <c r="D47" s="194">
        <f>60</f>
        <v>60</v>
      </c>
      <c r="E47" s="267"/>
      <c r="F47" s="432">
        <f>D47*E47</f>
        <v>0</v>
      </c>
    </row>
    <row r="48" spans="1:6" x14ac:dyDescent="0.2">
      <c r="A48" s="196"/>
      <c r="B48" s="197"/>
      <c r="C48" s="190"/>
      <c r="D48" s="194"/>
      <c r="E48" s="267"/>
      <c r="F48" s="433"/>
    </row>
    <row r="49" spans="1:6" ht="142.5" x14ac:dyDescent="0.2">
      <c r="A49" s="188" t="s">
        <v>30</v>
      </c>
      <c r="B49" s="189" t="s">
        <v>314</v>
      </c>
      <c r="C49" s="190"/>
      <c r="D49" s="194"/>
      <c r="E49" s="267"/>
      <c r="F49" s="433"/>
    </row>
    <row r="50" spans="1:6" ht="15" x14ac:dyDescent="0.2">
      <c r="B50" s="189" t="s">
        <v>203</v>
      </c>
      <c r="C50" s="190" t="s">
        <v>312</v>
      </c>
      <c r="D50" s="194">
        <v>128</v>
      </c>
      <c r="E50" s="267"/>
      <c r="F50" s="432">
        <f t="shared" ref="F50:F52" si="1">D50*E50</f>
        <v>0</v>
      </c>
    </row>
    <row r="51" spans="1:6" ht="15" x14ac:dyDescent="0.2">
      <c r="B51" s="189" t="s">
        <v>55</v>
      </c>
      <c r="C51" s="190" t="s">
        <v>312</v>
      </c>
      <c r="D51" s="194">
        <v>107</v>
      </c>
      <c r="E51" s="267"/>
      <c r="F51" s="432">
        <f t="shared" si="1"/>
        <v>0</v>
      </c>
    </row>
    <row r="52" spans="1:6" ht="15" x14ac:dyDescent="0.2">
      <c r="B52" s="189" t="s">
        <v>204</v>
      </c>
      <c r="C52" s="190" t="s">
        <v>312</v>
      </c>
      <c r="D52" s="194">
        <f>D51</f>
        <v>107</v>
      </c>
      <c r="E52" s="267"/>
      <c r="F52" s="432">
        <f t="shared" si="1"/>
        <v>0</v>
      </c>
    </row>
    <row r="53" spans="1:6" x14ac:dyDescent="0.2">
      <c r="A53" s="188"/>
      <c r="B53" s="189"/>
      <c r="C53" s="190"/>
      <c r="D53" s="194"/>
      <c r="E53" s="267"/>
      <c r="F53" s="433"/>
    </row>
    <row r="54" spans="1:6" ht="25.5" x14ac:dyDescent="0.2">
      <c r="A54" s="188" t="s">
        <v>31</v>
      </c>
      <c r="B54" s="189" t="s">
        <v>177</v>
      </c>
      <c r="C54" s="190"/>
      <c r="D54" s="194"/>
      <c r="E54" s="267"/>
      <c r="F54" s="433"/>
    </row>
    <row r="55" spans="1:6" ht="153" x14ac:dyDescent="0.2">
      <c r="B55" s="189" t="s">
        <v>195</v>
      </c>
      <c r="C55" s="190"/>
      <c r="D55" s="194"/>
      <c r="E55" s="267"/>
      <c r="F55" s="433"/>
    </row>
    <row r="56" spans="1:6" ht="25.5" x14ac:dyDescent="0.2">
      <c r="A56" s="188"/>
      <c r="B56" s="189" t="s">
        <v>10</v>
      </c>
      <c r="C56" s="190"/>
      <c r="D56" s="194"/>
      <c r="F56" s="430"/>
    </row>
    <row r="57" spans="1:6" x14ac:dyDescent="0.2">
      <c r="A57" s="188"/>
      <c r="B57" s="189" t="s">
        <v>49</v>
      </c>
      <c r="C57" s="190"/>
      <c r="D57" s="194"/>
      <c r="E57" s="267"/>
      <c r="F57" s="433"/>
    </row>
    <row r="58" spans="1:6" ht="15" x14ac:dyDescent="0.2">
      <c r="A58" s="188"/>
      <c r="B58" s="189" t="s">
        <v>11</v>
      </c>
      <c r="C58" s="190" t="s">
        <v>309</v>
      </c>
      <c r="D58" s="194">
        <f>3.75*6*3.55*2+26+22+0.95*(D210)</f>
        <v>215.35</v>
      </c>
      <c r="E58" s="267"/>
      <c r="F58" s="432">
        <f>D58*E58</f>
        <v>0</v>
      </c>
    </row>
    <row r="59" spans="1:6" ht="15" x14ac:dyDescent="0.2">
      <c r="B59" s="189" t="s">
        <v>179</v>
      </c>
      <c r="C59" s="190" t="s">
        <v>309</v>
      </c>
      <c r="D59" s="194">
        <v>5</v>
      </c>
      <c r="E59" s="267"/>
      <c r="F59" s="432">
        <f>D59*E59</f>
        <v>0</v>
      </c>
    </row>
    <row r="60" spans="1:6" x14ac:dyDescent="0.2">
      <c r="B60" s="189"/>
      <c r="C60" s="190"/>
      <c r="D60" s="194"/>
      <c r="E60" s="267"/>
      <c r="F60" s="433"/>
    </row>
    <row r="61" spans="1:6" ht="114.75" x14ac:dyDescent="0.2">
      <c r="A61" s="188" t="s">
        <v>32</v>
      </c>
      <c r="B61" s="189" t="s">
        <v>68</v>
      </c>
      <c r="C61" s="198"/>
      <c r="D61" s="408"/>
      <c r="E61" s="270"/>
      <c r="F61" s="433">
        <v>0</v>
      </c>
    </row>
    <row r="62" spans="1:6" ht="40.5" x14ac:dyDescent="0.2">
      <c r="B62" s="200" t="s">
        <v>315</v>
      </c>
      <c r="C62" s="190" t="s">
        <v>309</v>
      </c>
      <c r="D62" s="194">
        <f>ROUND((0)*0.304+(12)*0.5142,0)</f>
        <v>6</v>
      </c>
      <c r="E62" s="267"/>
      <c r="F62" s="432">
        <f>D62*E62</f>
        <v>0</v>
      </c>
    </row>
    <row r="63" spans="1:6" x14ac:dyDescent="0.2">
      <c r="B63" s="200"/>
      <c r="C63" s="190"/>
      <c r="D63" s="194"/>
      <c r="E63" s="267"/>
      <c r="F63" s="433"/>
    </row>
    <row r="64" spans="1:6" ht="104.25" x14ac:dyDescent="0.2">
      <c r="A64" s="188" t="s">
        <v>33</v>
      </c>
      <c r="B64" s="200" t="s">
        <v>335</v>
      </c>
      <c r="C64" s="190"/>
      <c r="D64" s="181"/>
      <c r="E64" s="267"/>
      <c r="F64" s="433"/>
    </row>
    <row r="65" spans="1:6" ht="15" x14ac:dyDescent="0.2">
      <c r="A65" s="188"/>
      <c r="B65" s="200" t="s">
        <v>50</v>
      </c>
      <c r="C65" s="190" t="s">
        <v>312</v>
      </c>
      <c r="D65" s="194">
        <f>(D210)*2*1+(3.75*2+6+2)*5*2</f>
        <v>171</v>
      </c>
      <c r="E65" s="267"/>
      <c r="F65" s="432">
        <f>D65*E65</f>
        <v>0</v>
      </c>
    </row>
    <row r="66" spans="1:6" x14ac:dyDescent="0.2">
      <c r="A66" s="188"/>
      <c r="B66" s="200"/>
      <c r="C66" s="190"/>
      <c r="D66" s="181"/>
      <c r="E66" s="267"/>
      <c r="F66" s="433"/>
    </row>
    <row r="67" spans="1:6" ht="76.5" x14ac:dyDescent="0.2">
      <c r="A67" s="188" t="s">
        <v>34</v>
      </c>
      <c r="B67" s="200" t="s">
        <v>181</v>
      </c>
      <c r="C67" s="190"/>
      <c r="D67" s="194"/>
      <c r="E67" s="267"/>
      <c r="F67" s="433"/>
    </row>
    <row r="68" spans="1:6" ht="15" x14ac:dyDescent="0.2">
      <c r="B68" s="200" t="s">
        <v>317</v>
      </c>
      <c r="C68" s="190" t="s">
        <v>309</v>
      </c>
      <c r="D68" s="194">
        <f>0.47*(D210)+10+8</f>
        <v>21.759999999999998</v>
      </c>
      <c r="E68" s="267"/>
      <c r="F68" s="432">
        <f>D68*E68</f>
        <v>0</v>
      </c>
    </row>
    <row r="69" spans="1:6" x14ac:dyDescent="0.2">
      <c r="B69" s="200"/>
      <c r="C69" s="190"/>
      <c r="D69" s="194"/>
      <c r="E69" s="267"/>
      <c r="F69" s="433"/>
    </row>
    <row r="70" spans="1:6" ht="51" x14ac:dyDescent="0.2">
      <c r="A70" s="188" t="s">
        <v>36</v>
      </c>
      <c r="B70" s="200" t="s">
        <v>182</v>
      </c>
      <c r="C70" s="190"/>
      <c r="D70" s="194"/>
      <c r="E70" s="267"/>
      <c r="F70" s="433"/>
    </row>
    <row r="71" spans="1:6" ht="15" x14ac:dyDescent="0.2">
      <c r="B71" s="200" t="s">
        <v>318</v>
      </c>
      <c r="C71" s="190" t="s">
        <v>309</v>
      </c>
      <c r="D71" s="194">
        <f>14+16</f>
        <v>30</v>
      </c>
      <c r="E71" s="267"/>
      <c r="F71" s="432">
        <f>D71*E71</f>
        <v>0</v>
      </c>
    </row>
    <row r="72" spans="1:6" x14ac:dyDescent="0.2">
      <c r="B72" s="200"/>
      <c r="C72" s="190"/>
      <c r="D72" s="194"/>
      <c r="E72" s="267"/>
      <c r="F72" s="433"/>
    </row>
    <row r="73" spans="1:6" ht="168" customHeight="1" x14ac:dyDescent="0.2">
      <c r="A73" s="188" t="s">
        <v>37</v>
      </c>
      <c r="B73" s="200" t="s">
        <v>198</v>
      </c>
      <c r="C73" s="201" t="s">
        <v>307</v>
      </c>
      <c r="D73" s="194">
        <v>590</v>
      </c>
      <c r="E73" s="271"/>
      <c r="F73" s="432">
        <f>D73*E73</f>
        <v>0</v>
      </c>
    </row>
    <row r="74" spans="1:6" x14ac:dyDescent="0.2">
      <c r="B74" s="200"/>
      <c r="C74" s="190"/>
      <c r="D74" s="194"/>
      <c r="E74" s="267"/>
      <c r="F74" s="433"/>
    </row>
    <row r="75" spans="1:6" ht="180.75" customHeight="1" x14ac:dyDescent="0.2">
      <c r="A75" s="188" t="s">
        <v>38</v>
      </c>
      <c r="B75" s="200" t="s">
        <v>115</v>
      </c>
      <c r="C75" s="190" t="s">
        <v>27</v>
      </c>
      <c r="D75" s="195">
        <f>6*2</f>
        <v>12</v>
      </c>
      <c r="E75" s="267"/>
      <c r="F75" s="432">
        <f>D75*E75</f>
        <v>0</v>
      </c>
    </row>
    <row r="76" spans="1:6" x14ac:dyDescent="0.2">
      <c r="B76" s="200"/>
      <c r="C76" s="190"/>
      <c r="D76" s="194"/>
      <c r="E76" s="267"/>
      <c r="F76" s="433"/>
    </row>
    <row r="77" spans="1:6" ht="76.5" x14ac:dyDescent="0.2">
      <c r="A77" s="188" t="s">
        <v>39</v>
      </c>
      <c r="B77" s="200" t="s">
        <v>112</v>
      </c>
      <c r="C77" s="190"/>
      <c r="D77" s="194"/>
      <c r="E77" s="267"/>
      <c r="F77" s="433"/>
    </row>
    <row r="78" spans="1:6" ht="25.5" x14ac:dyDescent="0.2">
      <c r="B78" s="200" t="s">
        <v>35</v>
      </c>
      <c r="C78" s="190"/>
      <c r="D78" s="194"/>
      <c r="E78" s="267"/>
      <c r="F78" s="433"/>
    </row>
    <row r="79" spans="1:6" ht="165.75" x14ac:dyDescent="0.2">
      <c r="B79" s="200" t="s">
        <v>123</v>
      </c>
      <c r="C79" s="190"/>
      <c r="D79" s="194"/>
      <c r="E79" s="267"/>
      <c r="F79" s="433"/>
    </row>
    <row r="80" spans="1:6" ht="15" x14ac:dyDescent="0.2">
      <c r="B80" s="200" t="s">
        <v>107</v>
      </c>
      <c r="C80" s="190" t="s">
        <v>309</v>
      </c>
      <c r="D80" s="194">
        <f>2*0.35*6</f>
        <v>4.1999999999999993</v>
      </c>
      <c r="E80" s="267"/>
      <c r="F80" s="432">
        <f>D80*E80</f>
        <v>0</v>
      </c>
    </row>
    <row r="81" spans="1:6" x14ac:dyDescent="0.2">
      <c r="B81" s="202" t="s">
        <v>193</v>
      </c>
      <c r="C81" s="190" t="s">
        <v>194</v>
      </c>
      <c r="D81" s="194">
        <f>2*(1275+865)</f>
        <v>4280</v>
      </c>
      <c r="E81" s="267"/>
      <c r="F81" s="432">
        <f>D81*E81</f>
        <v>0</v>
      </c>
    </row>
    <row r="82" spans="1:6" ht="15" x14ac:dyDescent="0.2">
      <c r="A82" s="409"/>
      <c r="B82" s="200" t="s">
        <v>108</v>
      </c>
      <c r="C82" s="190" t="s">
        <v>309</v>
      </c>
      <c r="D82" s="194">
        <f>2*13.5*0.25</f>
        <v>6.75</v>
      </c>
      <c r="E82" s="267"/>
      <c r="F82" s="432">
        <f t="shared" ref="F82:F85" si="2">D82*E82</f>
        <v>0</v>
      </c>
    </row>
    <row r="83" spans="1:6" ht="15" x14ac:dyDescent="0.2">
      <c r="B83" s="200" t="s">
        <v>109</v>
      </c>
      <c r="C83" s="190" t="s">
        <v>309</v>
      </c>
      <c r="D83" s="194">
        <f>2*(15-13)*2.8</f>
        <v>11.2</v>
      </c>
      <c r="E83" s="267"/>
      <c r="F83" s="432">
        <f t="shared" si="2"/>
        <v>0</v>
      </c>
    </row>
    <row r="84" spans="1:6" ht="25.5" x14ac:dyDescent="0.2">
      <c r="B84" s="202" t="s">
        <v>113</v>
      </c>
      <c r="C84" s="190" t="s">
        <v>309</v>
      </c>
      <c r="D84" s="194">
        <f>2*((15-13.8)*0.25+15*0.2)</f>
        <v>6.6</v>
      </c>
      <c r="E84" s="267"/>
      <c r="F84" s="432">
        <f t="shared" si="2"/>
        <v>0</v>
      </c>
    </row>
    <row r="85" spans="1:6" ht="15" x14ac:dyDescent="0.2">
      <c r="B85" s="202" t="s">
        <v>114</v>
      </c>
      <c r="C85" s="190" t="s">
        <v>309</v>
      </c>
      <c r="D85" s="194">
        <f>2*(0.5*1.9+1.9*0.8*0.2*2)</f>
        <v>3.1160000000000001</v>
      </c>
      <c r="E85" s="267"/>
      <c r="F85" s="432">
        <f t="shared" si="2"/>
        <v>0</v>
      </c>
    </row>
    <row r="86" spans="1:6" x14ac:dyDescent="0.2">
      <c r="B86" s="202"/>
      <c r="C86" s="190"/>
      <c r="D86" s="194"/>
      <c r="E86" s="267"/>
      <c r="F86" s="433"/>
    </row>
    <row r="87" spans="1:6" ht="25.5" x14ac:dyDescent="0.2">
      <c r="A87" s="188" t="s">
        <v>40</v>
      </c>
      <c r="B87" s="202" t="s">
        <v>186</v>
      </c>
      <c r="C87" s="190"/>
      <c r="D87" s="194"/>
      <c r="E87" s="267"/>
      <c r="F87" s="433"/>
    </row>
    <row r="88" spans="1:6" ht="102" x14ac:dyDescent="0.2">
      <c r="B88" s="202" t="s">
        <v>187</v>
      </c>
      <c r="C88" s="190"/>
      <c r="D88" s="194"/>
      <c r="E88" s="267"/>
      <c r="F88" s="433"/>
    </row>
    <row r="89" spans="1:6" x14ac:dyDescent="0.2">
      <c r="B89" s="202" t="s">
        <v>188</v>
      </c>
      <c r="C89" s="190" t="s">
        <v>27</v>
      </c>
      <c r="D89" s="195">
        <v>2</v>
      </c>
      <c r="E89" s="267"/>
      <c r="F89" s="432">
        <f t="shared" ref="F89" si="3">D89*E89</f>
        <v>0</v>
      </c>
    </row>
    <row r="90" spans="1:6" x14ac:dyDescent="0.2">
      <c r="B90" s="200"/>
      <c r="C90" s="190"/>
      <c r="D90" s="194"/>
      <c r="E90" s="267"/>
      <c r="F90" s="433"/>
    </row>
    <row r="91" spans="1:6" ht="25.5" x14ac:dyDescent="0.2">
      <c r="A91" s="188" t="s">
        <v>41</v>
      </c>
      <c r="B91" s="202" t="s">
        <v>116</v>
      </c>
      <c r="C91" s="190"/>
      <c r="D91" s="194"/>
      <c r="E91" s="267"/>
      <c r="F91" s="433"/>
    </row>
    <row r="92" spans="1:6" ht="207.75" customHeight="1" x14ac:dyDescent="0.2">
      <c r="B92" s="200" t="s">
        <v>117</v>
      </c>
      <c r="C92" s="190"/>
      <c r="D92" s="194"/>
      <c r="E92" s="267"/>
      <c r="F92" s="433"/>
    </row>
    <row r="93" spans="1:6" ht="15" x14ac:dyDescent="0.2">
      <c r="B93" s="200" t="s">
        <v>319</v>
      </c>
      <c r="C93" s="190" t="s">
        <v>312</v>
      </c>
      <c r="D93" s="194">
        <f>2*(2*10+13*2.85)</f>
        <v>114.10000000000001</v>
      </c>
      <c r="E93" s="267"/>
      <c r="F93" s="432">
        <f>D93*E93</f>
        <v>0</v>
      </c>
    </row>
    <row r="94" spans="1:6" x14ac:dyDescent="0.2">
      <c r="B94" s="200"/>
      <c r="C94" s="190"/>
      <c r="D94" s="194"/>
      <c r="E94" s="267"/>
      <c r="F94" s="433"/>
    </row>
    <row r="95" spans="1:6" ht="25.5" x14ac:dyDescent="0.2">
      <c r="A95" s="188" t="s">
        <v>43</v>
      </c>
      <c r="B95" s="202" t="s">
        <v>118</v>
      </c>
      <c r="C95" s="190"/>
      <c r="D95" s="194"/>
      <c r="E95" s="267"/>
      <c r="F95" s="433"/>
    </row>
    <row r="96" spans="1:6" ht="244.5" x14ac:dyDescent="0.2">
      <c r="B96" s="200" t="s">
        <v>320</v>
      </c>
      <c r="C96" s="190"/>
      <c r="D96" s="194"/>
      <c r="E96" s="267"/>
      <c r="F96" s="433"/>
    </row>
    <row r="97" spans="1:6" ht="15" x14ac:dyDescent="0.2">
      <c r="B97" s="200" t="s">
        <v>321</v>
      </c>
      <c r="C97" s="190" t="s">
        <v>312</v>
      </c>
      <c r="D97" s="194">
        <f>2*(15*3.6+13.5)</f>
        <v>135</v>
      </c>
      <c r="E97" s="267"/>
      <c r="F97" s="432">
        <f>D97*E97</f>
        <v>0</v>
      </c>
    </row>
    <row r="98" spans="1:6" x14ac:dyDescent="0.2">
      <c r="B98" s="200"/>
      <c r="C98" s="190"/>
      <c r="D98" s="194"/>
      <c r="E98" s="267"/>
      <c r="F98" s="433"/>
    </row>
    <row r="99" spans="1:6" ht="25.5" x14ac:dyDescent="0.2">
      <c r="A99" s="188" t="s">
        <v>56</v>
      </c>
      <c r="B99" s="200" t="s">
        <v>119</v>
      </c>
      <c r="C99" s="190"/>
      <c r="D99" s="194"/>
      <c r="E99" s="267"/>
      <c r="F99" s="433"/>
    </row>
    <row r="100" spans="1:6" ht="102" x14ac:dyDescent="0.2">
      <c r="B100" s="200" t="s">
        <v>120</v>
      </c>
      <c r="C100" s="190"/>
      <c r="D100" s="194"/>
      <c r="E100" s="267"/>
      <c r="F100" s="433"/>
    </row>
    <row r="101" spans="1:6" ht="15" x14ac:dyDescent="0.2">
      <c r="B101" s="200" t="s">
        <v>322</v>
      </c>
      <c r="C101" s="190" t="s">
        <v>312</v>
      </c>
      <c r="D101" s="194">
        <f>2*15*3.6</f>
        <v>108</v>
      </c>
      <c r="E101" s="267"/>
      <c r="F101" s="432">
        <f>D101*E101</f>
        <v>0</v>
      </c>
    </row>
    <row r="102" spans="1:6" x14ac:dyDescent="0.2">
      <c r="B102" s="200"/>
      <c r="C102" s="190"/>
      <c r="D102" s="194"/>
      <c r="E102" s="267"/>
      <c r="F102" s="433"/>
    </row>
    <row r="103" spans="1:6" ht="25.5" x14ac:dyDescent="0.2">
      <c r="A103" s="188" t="s">
        <v>45</v>
      </c>
      <c r="B103" s="202" t="s">
        <v>121</v>
      </c>
      <c r="C103" s="190"/>
      <c r="D103" s="194"/>
      <c r="E103" s="267"/>
      <c r="F103" s="433"/>
    </row>
    <row r="104" spans="1:6" ht="91.5" x14ac:dyDescent="0.2">
      <c r="B104" s="200" t="s">
        <v>323</v>
      </c>
      <c r="C104" s="190"/>
      <c r="D104" s="194"/>
      <c r="E104" s="267"/>
      <c r="F104" s="433"/>
    </row>
    <row r="105" spans="1:6" ht="15" x14ac:dyDescent="0.2">
      <c r="B105" s="200" t="s">
        <v>324</v>
      </c>
      <c r="C105" s="190" t="s">
        <v>312</v>
      </c>
      <c r="D105" s="194">
        <f>2*13.5</f>
        <v>27</v>
      </c>
      <c r="E105" s="267"/>
      <c r="F105" s="432">
        <f>D105*E105</f>
        <v>0</v>
      </c>
    </row>
    <row r="106" spans="1:6" x14ac:dyDescent="0.2">
      <c r="B106" s="200"/>
      <c r="C106" s="190"/>
      <c r="D106" s="194"/>
      <c r="E106" s="267"/>
      <c r="F106" s="433"/>
    </row>
    <row r="107" spans="1:6" ht="25.5" x14ac:dyDescent="0.2">
      <c r="A107" s="188" t="s">
        <v>46</v>
      </c>
      <c r="B107" s="200" t="s">
        <v>122</v>
      </c>
      <c r="C107" s="190"/>
      <c r="D107" s="194"/>
      <c r="E107" s="267"/>
      <c r="F107" s="433"/>
    </row>
    <row r="108" spans="1:6" ht="140.25" x14ac:dyDescent="0.2">
      <c r="B108" s="200" t="s">
        <v>124</v>
      </c>
      <c r="C108" s="190"/>
      <c r="D108" s="194"/>
      <c r="E108" s="267"/>
      <c r="F108" s="433"/>
    </row>
    <row r="109" spans="1:6" ht="15" x14ac:dyDescent="0.2">
      <c r="B109" s="202" t="s">
        <v>125</v>
      </c>
      <c r="C109" s="190" t="s">
        <v>309</v>
      </c>
      <c r="D109" s="194">
        <f>2*13.5*0.08</f>
        <v>2.16</v>
      </c>
      <c r="E109" s="267"/>
      <c r="F109" s="432">
        <f t="shared" ref="F109" si="4">D109*E109</f>
        <v>0</v>
      </c>
    </row>
    <row r="110" spans="1:6" x14ac:dyDescent="0.2">
      <c r="B110" s="200"/>
      <c r="C110" s="190"/>
      <c r="D110" s="194"/>
      <c r="E110" s="267"/>
      <c r="F110" s="433"/>
    </row>
    <row r="111" spans="1:6" ht="25.5" x14ac:dyDescent="0.2">
      <c r="A111" s="188" t="s">
        <v>47</v>
      </c>
      <c r="B111" s="200" t="s">
        <v>126</v>
      </c>
      <c r="C111" s="190"/>
      <c r="D111" s="194"/>
      <c r="E111" s="267"/>
      <c r="F111" s="433"/>
    </row>
    <row r="112" spans="1:6" ht="76.5" x14ac:dyDescent="0.2">
      <c r="B112" s="200" t="s">
        <v>127</v>
      </c>
      <c r="C112" s="190"/>
      <c r="D112" s="194"/>
      <c r="E112" s="267"/>
      <c r="F112" s="433"/>
    </row>
    <row r="113" spans="1:6" ht="38.25" x14ac:dyDescent="0.2">
      <c r="B113" s="200" t="s">
        <v>128</v>
      </c>
      <c r="C113" s="190"/>
      <c r="D113" s="194"/>
      <c r="E113" s="267"/>
      <c r="F113" s="433"/>
    </row>
    <row r="114" spans="1:6" ht="25.5" x14ac:dyDescent="0.2">
      <c r="B114" s="200" t="s">
        <v>129</v>
      </c>
      <c r="C114" s="190" t="s">
        <v>27</v>
      </c>
      <c r="D114" s="195">
        <v>2</v>
      </c>
      <c r="E114" s="267"/>
      <c r="F114" s="432">
        <f>D114*E114</f>
        <v>0</v>
      </c>
    </row>
    <row r="115" spans="1:6" ht="25.5" x14ac:dyDescent="0.2">
      <c r="B115" s="200" t="s">
        <v>130</v>
      </c>
      <c r="C115" s="190" t="s">
        <v>27</v>
      </c>
      <c r="D115" s="195">
        <v>2</v>
      </c>
      <c r="E115" s="267"/>
      <c r="F115" s="432">
        <f>D115*E115</f>
        <v>0</v>
      </c>
    </row>
    <row r="116" spans="1:6" x14ac:dyDescent="0.2">
      <c r="B116" s="200"/>
      <c r="C116" s="190"/>
      <c r="D116" s="194"/>
      <c r="E116" s="267"/>
      <c r="F116" s="433"/>
    </row>
    <row r="117" spans="1:6" ht="229.5" x14ac:dyDescent="0.2">
      <c r="A117" s="188" t="s">
        <v>134</v>
      </c>
      <c r="B117" s="200" t="s">
        <v>69</v>
      </c>
      <c r="C117" s="190"/>
      <c r="D117" s="194"/>
      <c r="E117" s="267"/>
      <c r="F117" s="433"/>
    </row>
    <row r="118" spans="1:6" x14ac:dyDescent="0.2">
      <c r="B118" s="200" t="s">
        <v>70</v>
      </c>
      <c r="C118" s="190"/>
      <c r="D118" s="194"/>
      <c r="E118" s="267"/>
      <c r="F118" s="433"/>
    </row>
    <row r="119" spans="1:6" s="6" customFormat="1" x14ac:dyDescent="0.2">
      <c r="A119" s="203"/>
      <c r="B119" s="204" t="s">
        <v>148</v>
      </c>
      <c r="C119" s="205"/>
      <c r="D119" s="204">
        <f>SUM(D120:D145)</f>
        <v>39</v>
      </c>
      <c r="E119" s="272"/>
      <c r="F119" s="434"/>
    </row>
    <row r="120" spans="1:6" x14ac:dyDescent="0.2">
      <c r="B120" s="207" t="s">
        <v>155</v>
      </c>
      <c r="C120" s="208" t="s">
        <v>27</v>
      </c>
      <c r="D120" s="410">
        <v>1</v>
      </c>
      <c r="E120" s="267"/>
      <c r="F120" s="432">
        <f>D120*E120</f>
        <v>0</v>
      </c>
    </row>
    <row r="121" spans="1:6" x14ac:dyDescent="0.2">
      <c r="B121" s="207" t="s">
        <v>157</v>
      </c>
      <c r="C121" s="208" t="s">
        <v>27</v>
      </c>
      <c r="D121" s="410">
        <v>1</v>
      </c>
      <c r="E121" s="267"/>
      <c r="F121" s="432">
        <f t="shared" ref="F121:F174" si="5">D121*E121</f>
        <v>0</v>
      </c>
    </row>
    <row r="122" spans="1:6" x14ac:dyDescent="0.2">
      <c r="B122" s="207" t="s">
        <v>71</v>
      </c>
      <c r="C122" s="208" t="s">
        <v>27</v>
      </c>
      <c r="D122" s="410">
        <v>2</v>
      </c>
      <c r="E122" s="267"/>
      <c r="F122" s="432">
        <f t="shared" si="5"/>
        <v>0</v>
      </c>
    </row>
    <row r="123" spans="1:6" x14ac:dyDescent="0.2">
      <c r="B123" s="207" t="s">
        <v>72</v>
      </c>
      <c r="C123" s="208" t="s">
        <v>27</v>
      </c>
      <c r="D123" s="410">
        <v>1</v>
      </c>
      <c r="E123" s="267"/>
      <c r="F123" s="432">
        <f t="shared" si="5"/>
        <v>0</v>
      </c>
    </row>
    <row r="124" spans="1:6" x14ac:dyDescent="0.2">
      <c r="B124" s="207" t="s">
        <v>168</v>
      </c>
      <c r="C124" s="208" t="s">
        <v>27</v>
      </c>
      <c r="D124" s="410">
        <v>1</v>
      </c>
      <c r="E124" s="267"/>
      <c r="F124" s="432">
        <f t="shared" si="5"/>
        <v>0</v>
      </c>
    </row>
    <row r="125" spans="1:6" x14ac:dyDescent="0.2">
      <c r="B125" s="207" t="s">
        <v>74</v>
      </c>
      <c r="C125" s="208" t="s">
        <v>27</v>
      </c>
      <c r="D125" s="410">
        <v>1</v>
      </c>
      <c r="E125" s="267"/>
      <c r="F125" s="432">
        <f t="shared" si="5"/>
        <v>0</v>
      </c>
    </row>
    <row r="126" spans="1:6" x14ac:dyDescent="0.2">
      <c r="B126" s="207" t="s">
        <v>162</v>
      </c>
      <c r="C126" s="208" t="s">
        <v>27</v>
      </c>
      <c r="D126" s="410">
        <v>2</v>
      </c>
      <c r="E126" s="267"/>
      <c r="F126" s="432">
        <f t="shared" si="5"/>
        <v>0</v>
      </c>
    </row>
    <row r="127" spans="1:6" x14ac:dyDescent="0.2">
      <c r="B127" s="207" t="s">
        <v>80</v>
      </c>
      <c r="C127" s="208" t="s">
        <v>27</v>
      </c>
      <c r="D127" s="410">
        <v>2</v>
      </c>
      <c r="E127" s="267"/>
      <c r="F127" s="432">
        <f t="shared" si="5"/>
        <v>0</v>
      </c>
    </row>
    <row r="128" spans="1:6" x14ac:dyDescent="0.2">
      <c r="B128" s="207" t="s">
        <v>81</v>
      </c>
      <c r="C128" s="208" t="s">
        <v>27</v>
      </c>
      <c r="D128" s="410">
        <v>1</v>
      </c>
      <c r="E128" s="267"/>
      <c r="F128" s="432">
        <f t="shared" si="5"/>
        <v>0</v>
      </c>
    </row>
    <row r="129" spans="2:6" x14ac:dyDescent="0.2">
      <c r="B129" s="207" t="s">
        <v>84</v>
      </c>
      <c r="C129" s="208" t="s">
        <v>27</v>
      </c>
      <c r="D129" s="410">
        <v>1</v>
      </c>
      <c r="E129" s="267"/>
      <c r="F129" s="432">
        <f t="shared" si="5"/>
        <v>0</v>
      </c>
    </row>
    <row r="130" spans="2:6" x14ac:dyDescent="0.2">
      <c r="B130" s="207" t="s">
        <v>85</v>
      </c>
      <c r="C130" s="208" t="s">
        <v>27</v>
      </c>
      <c r="D130" s="410">
        <v>1</v>
      </c>
      <c r="E130" s="267"/>
      <c r="F130" s="432">
        <f t="shared" si="5"/>
        <v>0</v>
      </c>
    </row>
    <row r="131" spans="2:6" x14ac:dyDescent="0.2">
      <c r="B131" s="207" t="s">
        <v>86</v>
      </c>
      <c r="C131" s="208" t="s">
        <v>27</v>
      </c>
      <c r="D131" s="410">
        <v>1</v>
      </c>
      <c r="E131" s="267"/>
      <c r="F131" s="432">
        <f t="shared" si="5"/>
        <v>0</v>
      </c>
    </row>
    <row r="132" spans="2:6" x14ac:dyDescent="0.2">
      <c r="B132" s="207" t="s">
        <v>87</v>
      </c>
      <c r="C132" s="208" t="s">
        <v>27</v>
      </c>
      <c r="D132" s="410">
        <v>1</v>
      </c>
      <c r="E132" s="267"/>
      <c r="F132" s="432">
        <f t="shared" si="5"/>
        <v>0</v>
      </c>
    </row>
    <row r="133" spans="2:6" x14ac:dyDescent="0.2">
      <c r="B133" s="207" t="s">
        <v>88</v>
      </c>
      <c r="C133" s="208" t="s">
        <v>27</v>
      </c>
      <c r="D133" s="410">
        <v>1</v>
      </c>
      <c r="E133" s="267"/>
      <c r="F133" s="432">
        <f t="shared" si="5"/>
        <v>0</v>
      </c>
    </row>
    <row r="134" spans="2:6" x14ac:dyDescent="0.2">
      <c r="B134" s="207" t="s">
        <v>89</v>
      </c>
      <c r="C134" s="208" t="s">
        <v>27</v>
      </c>
      <c r="D134" s="410">
        <v>1</v>
      </c>
      <c r="E134" s="267"/>
      <c r="F134" s="432">
        <f t="shared" si="5"/>
        <v>0</v>
      </c>
    </row>
    <row r="135" spans="2:6" x14ac:dyDescent="0.2">
      <c r="B135" s="207" t="s">
        <v>90</v>
      </c>
      <c r="C135" s="208" t="s">
        <v>27</v>
      </c>
      <c r="D135" s="410">
        <v>3</v>
      </c>
      <c r="E135" s="267"/>
      <c r="F135" s="432">
        <f t="shared" si="5"/>
        <v>0</v>
      </c>
    </row>
    <row r="136" spans="2:6" x14ac:dyDescent="0.2">
      <c r="B136" s="207" t="s">
        <v>92</v>
      </c>
      <c r="C136" s="208" t="s">
        <v>27</v>
      </c>
      <c r="D136" s="410">
        <v>2</v>
      </c>
      <c r="E136" s="267"/>
      <c r="F136" s="432">
        <f t="shared" si="5"/>
        <v>0</v>
      </c>
    </row>
    <row r="137" spans="2:6" x14ac:dyDescent="0.2">
      <c r="B137" s="207" t="s">
        <v>93</v>
      </c>
      <c r="C137" s="208" t="s">
        <v>27</v>
      </c>
      <c r="D137" s="410">
        <v>3</v>
      </c>
      <c r="E137" s="267"/>
      <c r="F137" s="432">
        <f t="shared" si="5"/>
        <v>0</v>
      </c>
    </row>
    <row r="138" spans="2:6" x14ac:dyDescent="0.2">
      <c r="B138" s="207" t="s">
        <v>91</v>
      </c>
      <c r="C138" s="208" t="s">
        <v>27</v>
      </c>
      <c r="D138" s="410">
        <v>1</v>
      </c>
      <c r="E138" s="267"/>
      <c r="F138" s="432">
        <f t="shared" si="5"/>
        <v>0</v>
      </c>
    </row>
    <row r="139" spans="2:6" x14ac:dyDescent="0.2">
      <c r="B139" s="207" t="s">
        <v>94</v>
      </c>
      <c r="C139" s="208" t="s">
        <v>27</v>
      </c>
      <c r="D139" s="410">
        <v>2</v>
      </c>
      <c r="E139" s="267"/>
      <c r="F139" s="432">
        <f t="shared" si="5"/>
        <v>0</v>
      </c>
    </row>
    <row r="140" spans="2:6" x14ac:dyDescent="0.2">
      <c r="B140" s="207" t="s">
        <v>95</v>
      </c>
      <c r="C140" s="208" t="s">
        <v>27</v>
      </c>
      <c r="D140" s="410">
        <v>4</v>
      </c>
      <c r="E140" s="267"/>
      <c r="F140" s="432">
        <f t="shared" si="5"/>
        <v>0</v>
      </c>
    </row>
    <row r="141" spans="2:6" x14ac:dyDescent="0.2">
      <c r="B141" s="207" t="s">
        <v>167</v>
      </c>
      <c r="C141" s="208" t="s">
        <v>27</v>
      </c>
      <c r="D141" s="410">
        <v>1</v>
      </c>
      <c r="E141" s="267"/>
      <c r="F141" s="432">
        <f t="shared" si="5"/>
        <v>0</v>
      </c>
    </row>
    <row r="142" spans="2:6" x14ac:dyDescent="0.2">
      <c r="B142" s="207" t="s">
        <v>96</v>
      </c>
      <c r="C142" s="208" t="s">
        <v>27</v>
      </c>
      <c r="D142" s="410">
        <v>1</v>
      </c>
      <c r="E142" s="267"/>
      <c r="F142" s="432">
        <f t="shared" si="5"/>
        <v>0</v>
      </c>
    </row>
    <row r="143" spans="2:6" x14ac:dyDescent="0.2">
      <c r="B143" s="207" t="s">
        <v>97</v>
      </c>
      <c r="C143" s="208" t="s">
        <v>27</v>
      </c>
      <c r="D143" s="410">
        <v>1</v>
      </c>
      <c r="E143" s="267"/>
      <c r="F143" s="432">
        <f t="shared" si="5"/>
        <v>0</v>
      </c>
    </row>
    <row r="144" spans="2:6" x14ac:dyDescent="0.2">
      <c r="B144" s="207" t="s">
        <v>98</v>
      </c>
      <c r="C144" s="208" t="s">
        <v>27</v>
      </c>
      <c r="D144" s="410">
        <v>2</v>
      </c>
      <c r="E144" s="267"/>
      <c r="F144" s="432">
        <f t="shared" si="5"/>
        <v>0</v>
      </c>
    </row>
    <row r="145" spans="1:6" x14ac:dyDescent="0.2">
      <c r="B145" s="207" t="s">
        <v>99</v>
      </c>
      <c r="C145" s="208" t="s">
        <v>27</v>
      </c>
      <c r="D145" s="410">
        <v>1</v>
      </c>
      <c r="E145" s="267"/>
      <c r="F145" s="432">
        <f t="shared" si="5"/>
        <v>0</v>
      </c>
    </row>
    <row r="146" spans="1:6" s="142" customFormat="1" x14ac:dyDescent="0.2">
      <c r="A146" s="411"/>
      <c r="B146" s="204" t="s">
        <v>154</v>
      </c>
      <c r="C146" s="205"/>
      <c r="D146" s="412">
        <f>SUM(D147:D173)</f>
        <v>41</v>
      </c>
      <c r="E146" s="272"/>
      <c r="F146" s="434">
        <f t="shared" si="5"/>
        <v>0</v>
      </c>
    </row>
    <row r="147" spans="1:6" x14ac:dyDescent="0.2">
      <c r="B147" s="207" t="s">
        <v>155</v>
      </c>
      <c r="C147" s="208" t="s">
        <v>27</v>
      </c>
      <c r="D147" s="410">
        <v>1</v>
      </c>
      <c r="E147" s="267"/>
      <c r="F147" s="432">
        <f t="shared" si="5"/>
        <v>0</v>
      </c>
    </row>
    <row r="148" spans="1:6" x14ac:dyDescent="0.2">
      <c r="B148" s="207" t="s">
        <v>157</v>
      </c>
      <c r="C148" s="208" t="s">
        <v>27</v>
      </c>
      <c r="D148" s="410">
        <v>1</v>
      </c>
      <c r="E148" s="267"/>
      <c r="F148" s="432">
        <f t="shared" si="5"/>
        <v>0</v>
      </c>
    </row>
    <row r="149" spans="1:6" x14ac:dyDescent="0.2">
      <c r="B149" s="207" t="s">
        <v>71</v>
      </c>
      <c r="C149" s="208" t="s">
        <v>27</v>
      </c>
      <c r="D149" s="410">
        <v>2</v>
      </c>
      <c r="E149" s="267"/>
      <c r="F149" s="432">
        <f t="shared" si="5"/>
        <v>0</v>
      </c>
    </row>
    <row r="150" spans="1:6" x14ac:dyDescent="0.2">
      <c r="B150" s="207" t="s">
        <v>72</v>
      </c>
      <c r="C150" s="208" t="s">
        <v>27</v>
      </c>
      <c r="D150" s="410">
        <v>1</v>
      </c>
      <c r="E150" s="267"/>
      <c r="F150" s="432">
        <f t="shared" si="5"/>
        <v>0</v>
      </c>
    </row>
    <row r="151" spans="1:6" x14ac:dyDescent="0.2">
      <c r="B151" s="207" t="s">
        <v>169</v>
      </c>
      <c r="C151" s="208" t="s">
        <v>27</v>
      </c>
      <c r="D151" s="410">
        <v>1</v>
      </c>
      <c r="E151" s="267"/>
      <c r="F151" s="432">
        <f t="shared" si="5"/>
        <v>0</v>
      </c>
    </row>
    <row r="152" spans="1:6" x14ac:dyDescent="0.2">
      <c r="B152" s="207" t="s">
        <v>74</v>
      </c>
      <c r="C152" s="208" t="s">
        <v>27</v>
      </c>
      <c r="D152" s="410">
        <v>2</v>
      </c>
      <c r="E152" s="267"/>
      <c r="F152" s="432">
        <f t="shared" si="5"/>
        <v>0</v>
      </c>
    </row>
    <row r="153" spans="1:6" x14ac:dyDescent="0.2">
      <c r="B153" s="207" t="s">
        <v>162</v>
      </c>
      <c r="C153" s="208" t="s">
        <v>27</v>
      </c>
      <c r="D153" s="410">
        <v>2</v>
      </c>
      <c r="E153" s="267"/>
      <c r="F153" s="432">
        <f t="shared" si="5"/>
        <v>0</v>
      </c>
    </row>
    <row r="154" spans="1:6" x14ac:dyDescent="0.2">
      <c r="B154" s="207" t="s">
        <v>75</v>
      </c>
      <c r="C154" s="208" t="s">
        <v>27</v>
      </c>
      <c r="D154" s="410">
        <v>1</v>
      </c>
      <c r="E154" s="267"/>
      <c r="F154" s="432">
        <f t="shared" si="5"/>
        <v>0</v>
      </c>
    </row>
    <row r="155" spans="1:6" x14ac:dyDescent="0.2">
      <c r="B155" s="207" t="s">
        <v>80</v>
      </c>
      <c r="C155" s="208" t="s">
        <v>27</v>
      </c>
      <c r="D155" s="410">
        <v>2</v>
      </c>
      <c r="E155" s="267"/>
      <c r="F155" s="432">
        <f t="shared" si="5"/>
        <v>0</v>
      </c>
    </row>
    <row r="156" spans="1:6" x14ac:dyDescent="0.2">
      <c r="B156" s="207" t="s">
        <v>81</v>
      </c>
      <c r="C156" s="208" t="s">
        <v>27</v>
      </c>
      <c r="D156" s="410">
        <v>1</v>
      </c>
      <c r="E156" s="267"/>
      <c r="F156" s="432">
        <f t="shared" si="5"/>
        <v>0</v>
      </c>
    </row>
    <row r="157" spans="1:6" x14ac:dyDescent="0.2">
      <c r="B157" s="413" t="s">
        <v>82</v>
      </c>
      <c r="C157" s="208" t="s">
        <v>27</v>
      </c>
      <c r="D157" s="410">
        <v>1</v>
      </c>
      <c r="E157" s="267"/>
      <c r="F157" s="432">
        <f t="shared" si="5"/>
        <v>0</v>
      </c>
    </row>
    <row r="158" spans="1:6" x14ac:dyDescent="0.2">
      <c r="B158" s="207" t="s">
        <v>84</v>
      </c>
      <c r="C158" s="208" t="s">
        <v>27</v>
      </c>
      <c r="D158" s="410">
        <v>1</v>
      </c>
      <c r="E158" s="267"/>
      <c r="F158" s="432">
        <f t="shared" si="5"/>
        <v>0</v>
      </c>
    </row>
    <row r="159" spans="1:6" x14ac:dyDescent="0.2">
      <c r="B159" s="207" t="s">
        <v>85</v>
      </c>
      <c r="C159" s="208" t="s">
        <v>27</v>
      </c>
      <c r="D159" s="410">
        <v>1</v>
      </c>
      <c r="E159" s="267"/>
      <c r="F159" s="432">
        <f t="shared" si="5"/>
        <v>0</v>
      </c>
    </row>
    <row r="160" spans="1:6" x14ac:dyDescent="0.2">
      <c r="B160" s="207" t="s">
        <v>86</v>
      </c>
      <c r="C160" s="208" t="s">
        <v>27</v>
      </c>
      <c r="D160" s="410">
        <v>1</v>
      </c>
      <c r="E160" s="267"/>
      <c r="F160" s="432">
        <f t="shared" si="5"/>
        <v>0</v>
      </c>
    </row>
    <row r="161" spans="1:6" x14ac:dyDescent="0.2">
      <c r="B161" s="207" t="s">
        <v>87</v>
      </c>
      <c r="C161" s="208" t="s">
        <v>27</v>
      </c>
      <c r="D161" s="410">
        <v>1</v>
      </c>
      <c r="E161" s="267"/>
      <c r="F161" s="432">
        <f t="shared" si="5"/>
        <v>0</v>
      </c>
    </row>
    <row r="162" spans="1:6" x14ac:dyDescent="0.2">
      <c r="B162" s="207" t="s">
        <v>88</v>
      </c>
      <c r="C162" s="208" t="s">
        <v>27</v>
      </c>
      <c r="D162" s="410">
        <v>1</v>
      </c>
      <c r="E162" s="267"/>
      <c r="F162" s="432">
        <f t="shared" si="5"/>
        <v>0</v>
      </c>
    </row>
    <row r="163" spans="1:6" x14ac:dyDescent="0.2">
      <c r="B163" s="207" t="s">
        <v>89</v>
      </c>
      <c r="C163" s="208" t="s">
        <v>27</v>
      </c>
      <c r="D163" s="410">
        <v>1</v>
      </c>
      <c r="E163" s="267"/>
      <c r="F163" s="432">
        <f t="shared" si="5"/>
        <v>0</v>
      </c>
    </row>
    <row r="164" spans="1:6" x14ac:dyDescent="0.2">
      <c r="B164" s="207" t="s">
        <v>90</v>
      </c>
      <c r="C164" s="208" t="s">
        <v>27</v>
      </c>
      <c r="D164" s="410">
        <v>3</v>
      </c>
      <c r="E164" s="267"/>
      <c r="F164" s="432">
        <f t="shared" si="5"/>
        <v>0</v>
      </c>
    </row>
    <row r="165" spans="1:6" x14ac:dyDescent="0.2">
      <c r="B165" s="207" t="s">
        <v>92</v>
      </c>
      <c r="C165" s="208" t="s">
        <v>27</v>
      </c>
      <c r="D165" s="410">
        <v>2</v>
      </c>
      <c r="E165" s="267"/>
      <c r="F165" s="432">
        <f t="shared" si="5"/>
        <v>0</v>
      </c>
    </row>
    <row r="166" spans="1:6" x14ac:dyDescent="0.2">
      <c r="B166" s="207" t="s">
        <v>93</v>
      </c>
      <c r="C166" s="208" t="s">
        <v>27</v>
      </c>
      <c r="D166" s="410">
        <v>3</v>
      </c>
      <c r="E166" s="267"/>
      <c r="F166" s="432">
        <f t="shared" si="5"/>
        <v>0</v>
      </c>
    </row>
    <row r="167" spans="1:6" x14ac:dyDescent="0.2">
      <c r="B167" s="207" t="s">
        <v>91</v>
      </c>
      <c r="C167" s="208" t="s">
        <v>27</v>
      </c>
      <c r="D167" s="410">
        <v>1</v>
      </c>
      <c r="E167" s="267"/>
      <c r="F167" s="432">
        <f t="shared" si="5"/>
        <v>0</v>
      </c>
    </row>
    <row r="168" spans="1:6" x14ac:dyDescent="0.2">
      <c r="B168" s="207" t="s">
        <v>94</v>
      </c>
      <c r="C168" s="208" t="s">
        <v>27</v>
      </c>
      <c r="D168" s="410">
        <v>2</v>
      </c>
      <c r="E168" s="267"/>
      <c r="F168" s="432">
        <f t="shared" si="5"/>
        <v>0</v>
      </c>
    </row>
    <row r="169" spans="1:6" x14ac:dyDescent="0.2">
      <c r="B169" s="207" t="s">
        <v>95</v>
      </c>
      <c r="C169" s="208" t="s">
        <v>27</v>
      </c>
      <c r="D169" s="410">
        <v>4</v>
      </c>
      <c r="E169" s="267"/>
      <c r="F169" s="432">
        <f t="shared" si="5"/>
        <v>0</v>
      </c>
    </row>
    <row r="170" spans="1:6" x14ac:dyDescent="0.2">
      <c r="B170" s="207" t="s">
        <v>167</v>
      </c>
      <c r="C170" s="208" t="s">
        <v>27</v>
      </c>
      <c r="D170" s="410">
        <v>1</v>
      </c>
      <c r="E170" s="267"/>
      <c r="F170" s="432">
        <f t="shared" si="5"/>
        <v>0</v>
      </c>
    </row>
    <row r="171" spans="1:6" x14ac:dyDescent="0.2">
      <c r="B171" s="207" t="s">
        <v>96</v>
      </c>
      <c r="C171" s="208" t="s">
        <v>27</v>
      </c>
      <c r="D171" s="410">
        <v>1</v>
      </c>
      <c r="E171" s="267"/>
      <c r="F171" s="432">
        <f t="shared" si="5"/>
        <v>0</v>
      </c>
    </row>
    <row r="172" spans="1:6" x14ac:dyDescent="0.2">
      <c r="B172" s="207" t="s">
        <v>97</v>
      </c>
      <c r="C172" s="208" t="s">
        <v>27</v>
      </c>
      <c r="D172" s="410">
        <v>1</v>
      </c>
      <c r="E172" s="267"/>
      <c r="F172" s="432">
        <f t="shared" si="5"/>
        <v>0</v>
      </c>
    </row>
    <row r="173" spans="1:6" x14ac:dyDescent="0.2">
      <c r="B173" s="207" t="s">
        <v>98</v>
      </c>
      <c r="C173" s="208" t="s">
        <v>27</v>
      </c>
      <c r="D173" s="410">
        <v>2</v>
      </c>
      <c r="E173" s="267"/>
      <c r="F173" s="432">
        <f t="shared" si="5"/>
        <v>0</v>
      </c>
    </row>
    <row r="174" spans="1:6" x14ac:dyDescent="0.2">
      <c r="B174" s="207" t="s">
        <v>99</v>
      </c>
      <c r="C174" s="208" t="s">
        <v>27</v>
      </c>
      <c r="D174" s="410">
        <v>1</v>
      </c>
      <c r="E174" s="267"/>
      <c r="F174" s="432">
        <f t="shared" si="5"/>
        <v>0</v>
      </c>
    </row>
    <row r="175" spans="1:6" x14ac:dyDescent="0.2">
      <c r="B175" s="207"/>
      <c r="C175" s="208"/>
      <c r="D175" s="410"/>
      <c r="E175" s="267"/>
      <c r="F175" s="433"/>
    </row>
    <row r="176" spans="1:6" ht="245.25" customHeight="1" x14ac:dyDescent="0.2">
      <c r="A176" s="188" t="s">
        <v>135</v>
      </c>
      <c r="B176" s="200" t="s">
        <v>111</v>
      </c>
      <c r="C176" s="208"/>
      <c r="D176" s="410"/>
      <c r="E176" s="267"/>
      <c r="F176" s="433"/>
    </row>
    <row r="177" spans="1:6" x14ac:dyDescent="0.2">
      <c r="B177" s="189" t="s">
        <v>110</v>
      </c>
      <c r="C177" s="208" t="s">
        <v>27</v>
      </c>
      <c r="D177" s="410">
        <v>4</v>
      </c>
      <c r="E177" s="267"/>
      <c r="F177" s="432">
        <f>D177*E177</f>
        <v>0</v>
      </c>
    </row>
    <row r="178" spans="1:6" x14ac:dyDescent="0.2">
      <c r="B178" s="189"/>
      <c r="C178" s="208"/>
      <c r="D178" s="410"/>
      <c r="E178" s="267"/>
      <c r="F178" s="433"/>
    </row>
    <row r="179" spans="1:6" ht="102" x14ac:dyDescent="0.2">
      <c r="A179" s="188" t="s">
        <v>136</v>
      </c>
      <c r="B179" s="189" t="s">
        <v>199</v>
      </c>
      <c r="C179" s="208"/>
      <c r="D179" s="410"/>
      <c r="E179" s="267"/>
      <c r="F179" s="433"/>
    </row>
    <row r="180" spans="1:6" ht="409.5" x14ac:dyDescent="0.2">
      <c r="B180" s="189" t="s">
        <v>200</v>
      </c>
      <c r="C180" s="208"/>
      <c r="D180" s="410"/>
      <c r="E180" s="267"/>
      <c r="F180" s="433"/>
    </row>
    <row r="181" spans="1:6" ht="38.25" x14ac:dyDescent="0.2">
      <c r="B181" s="189" t="s">
        <v>197</v>
      </c>
      <c r="C181" s="190" t="s">
        <v>27</v>
      </c>
      <c r="D181" s="195">
        <v>2</v>
      </c>
      <c r="E181" s="267"/>
      <c r="F181" s="432">
        <f>D181*E181</f>
        <v>0</v>
      </c>
    </row>
    <row r="182" spans="1:6" x14ac:dyDescent="0.2">
      <c r="B182" s="189"/>
      <c r="C182" s="208"/>
      <c r="D182" s="410"/>
      <c r="E182" s="267"/>
      <c r="F182" s="433"/>
    </row>
    <row r="183" spans="1:6" ht="78.75" x14ac:dyDescent="0.2">
      <c r="A183" s="188" t="s">
        <v>137</v>
      </c>
      <c r="B183" s="189" t="s">
        <v>325</v>
      </c>
      <c r="C183" s="190" t="s">
        <v>309</v>
      </c>
      <c r="D183" s="194">
        <f>0.5+0.5*0.5*0.5*4</f>
        <v>1</v>
      </c>
      <c r="E183" s="267"/>
      <c r="F183" s="432">
        <f>D183*E183</f>
        <v>0</v>
      </c>
    </row>
    <row r="184" spans="1:6" x14ac:dyDescent="0.2">
      <c r="B184" s="207"/>
      <c r="C184" s="208"/>
      <c r="D184" s="410"/>
      <c r="E184" s="267"/>
      <c r="F184" s="433"/>
    </row>
    <row r="185" spans="1:6" ht="140.25" x14ac:dyDescent="0.2">
      <c r="A185" s="188" t="s">
        <v>139</v>
      </c>
      <c r="B185" s="200" t="s">
        <v>131</v>
      </c>
      <c r="F185" s="430"/>
    </row>
    <row r="186" spans="1:6" x14ac:dyDescent="0.2">
      <c r="B186" s="189" t="s">
        <v>133</v>
      </c>
      <c r="C186" s="208" t="s">
        <v>27</v>
      </c>
      <c r="D186" s="410">
        <v>2</v>
      </c>
      <c r="E186" s="267"/>
      <c r="F186" s="432">
        <f>D186*E186</f>
        <v>0</v>
      </c>
    </row>
    <row r="187" spans="1:6" x14ac:dyDescent="0.2">
      <c r="B187" s="200"/>
      <c r="C187" s="190"/>
      <c r="D187" s="194"/>
      <c r="E187" s="267"/>
      <c r="F187" s="433"/>
    </row>
    <row r="188" spans="1:6" ht="129.75" x14ac:dyDescent="0.2">
      <c r="A188" s="188" t="s">
        <v>140</v>
      </c>
      <c r="B188" s="200" t="s">
        <v>326</v>
      </c>
      <c r="C188" s="190"/>
      <c r="D188" s="194"/>
      <c r="E188" s="267"/>
      <c r="F188" s="433"/>
    </row>
    <row r="189" spans="1:6" ht="15" x14ac:dyDescent="0.2">
      <c r="B189" s="210" t="s">
        <v>327</v>
      </c>
      <c r="C189" s="211" t="s">
        <v>309</v>
      </c>
      <c r="D189" s="414">
        <f>D58+D59-D192</f>
        <v>113.5</v>
      </c>
      <c r="E189" s="271"/>
      <c r="F189" s="432">
        <f>D189*E189</f>
        <v>0</v>
      </c>
    </row>
    <row r="190" spans="1:6" x14ac:dyDescent="0.2">
      <c r="B190" s="200"/>
      <c r="C190" s="190"/>
      <c r="D190" s="191"/>
      <c r="E190" s="267"/>
      <c r="F190" s="433"/>
    </row>
    <row r="191" spans="1:6" ht="38.25" x14ac:dyDescent="0.2">
      <c r="A191" s="188" t="s">
        <v>141</v>
      </c>
      <c r="B191" s="210" t="s">
        <v>48</v>
      </c>
      <c r="C191" s="190"/>
      <c r="D191" s="194"/>
      <c r="E191" s="267"/>
      <c r="F191" s="433"/>
    </row>
    <row r="192" spans="1:6" ht="27.75" x14ac:dyDescent="0.2">
      <c r="B192" s="210" t="s">
        <v>328</v>
      </c>
      <c r="C192" s="213" t="s">
        <v>309</v>
      </c>
      <c r="D192" s="212">
        <f>D46+D59+D62+(4.5*3*3.55)*2</f>
        <v>106.85</v>
      </c>
      <c r="E192" s="271"/>
      <c r="F192" s="432">
        <f>D192*E192</f>
        <v>0</v>
      </c>
    </row>
    <row r="193" spans="1:6" x14ac:dyDescent="0.2">
      <c r="B193" s="200"/>
      <c r="C193" s="190"/>
      <c r="D193" s="194"/>
      <c r="E193" s="267"/>
      <c r="F193" s="433"/>
    </row>
    <row r="194" spans="1:6" ht="53.25" x14ac:dyDescent="0.2">
      <c r="A194" s="188" t="s">
        <v>142</v>
      </c>
      <c r="B194" s="214" t="s">
        <v>329</v>
      </c>
      <c r="C194" s="190"/>
      <c r="D194" s="194"/>
      <c r="E194" s="267"/>
      <c r="F194" s="433"/>
    </row>
    <row r="195" spans="1:6" ht="27.75" x14ac:dyDescent="0.2">
      <c r="B195" s="189" t="s">
        <v>331</v>
      </c>
      <c r="C195" s="190" t="s">
        <v>312</v>
      </c>
      <c r="D195" s="194">
        <f>(10)*5.7+0*6.5</f>
        <v>57</v>
      </c>
      <c r="E195" s="267"/>
      <c r="F195" s="432">
        <f>D195*E195</f>
        <v>0</v>
      </c>
    </row>
    <row r="196" spans="1:6" x14ac:dyDescent="0.2">
      <c r="B196" s="200"/>
      <c r="C196" s="190"/>
      <c r="D196" s="194"/>
      <c r="E196" s="267"/>
      <c r="F196" s="433"/>
    </row>
    <row r="197" spans="1:6" ht="160.5" customHeight="1" x14ac:dyDescent="0.2">
      <c r="A197" s="188" t="s">
        <v>143</v>
      </c>
      <c r="B197" s="215" t="s">
        <v>44</v>
      </c>
      <c r="C197" s="190"/>
      <c r="D197" s="194"/>
      <c r="E197" s="267"/>
      <c r="F197" s="433"/>
    </row>
    <row r="198" spans="1:6" ht="15" x14ac:dyDescent="0.2">
      <c r="B198" s="215" t="s">
        <v>330</v>
      </c>
      <c r="C198" s="216" t="s">
        <v>307</v>
      </c>
      <c r="D198" s="194">
        <v>6</v>
      </c>
      <c r="E198" s="271"/>
      <c r="F198" s="432">
        <f>D198*E198</f>
        <v>0</v>
      </c>
    </row>
    <row r="199" spans="1:6" x14ac:dyDescent="0.2">
      <c r="B199" s="189"/>
      <c r="C199" s="190"/>
      <c r="D199" s="194"/>
      <c r="E199" s="267"/>
      <c r="F199" s="433"/>
    </row>
    <row r="200" spans="1:6" ht="129" customHeight="1" x14ac:dyDescent="0.2">
      <c r="A200" s="188" t="s">
        <v>144</v>
      </c>
      <c r="B200" s="189" t="s">
        <v>53</v>
      </c>
      <c r="C200" s="190"/>
      <c r="D200" s="194"/>
      <c r="E200" s="267"/>
      <c r="F200" s="433"/>
    </row>
    <row r="201" spans="1:6" ht="27.75" x14ac:dyDescent="0.2">
      <c r="B201" s="189" t="s">
        <v>331</v>
      </c>
      <c r="C201" s="190"/>
      <c r="D201" s="194"/>
      <c r="E201" s="267"/>
      <c r="F201" s="433"/>
    </row>
    <row r="202" spans="1:6" ht="15" x14ac:dyDescent="0.2">
      <c r="B202" s="189" t="s">
        <v>51</v>
      </c>
      <c r="C202" s="190" t="s">
        <v>312</v>
      </c>
      <c r="D202" s="194">
        <f>D195</f>
        <v>57</v>
      </c>
      <c r="E202" s="267"/>
      <c r="F202" s="432">
        <f t="shared" ref="F202:F204" si="6">D202*E202</f>
        <v>0</v>
      </c>
    </row>
    <row r="203" spans="1:6" ht="15" x14ac:dyDescent="0.2">
      <c r="B203" s="189" t="s">
        <v>54</v>
      </c>
      <c r="C203" s="190" t="s">
        <v>312</v>
      </c>
      <c r="D203" s="194">
        <f>D50+D47</f>
        <v>188</v>
      </c>
      <c r="E203" s="267"/>
      <c r="F203" s="432">
        <f t="shared" si="6"/>
        <v>0</v>
      </c>
    </row>
    <row r="204" spans="1:6" ht="15" x14ac:dyDescent="0.2">
      <c r="B204" s="189" t="s">
        <v>52</v>
      </c>
      <c r="C204" s="190" t="s">
        <v>312</v>
      </c>
      <c r="D204" s="194">
        <f>D52</f>
        <v>107</v>
      </c>
      <c r="E204" s="267"/>
      <c r="F204" s="432">
        <f t="shared" si="6"/>
        <v>0</v>
      </c>
    </row>
    <row r="205" spans="1:6" x14ac:dyDescent="0.2">
      <c r="B205" s="200"/>
      <c r="C205" s="190"/>
      <c r="D205" s="194"/>
      <c r="E205" s="267"/>
      <c r="F205" s="433"/>
    </row>
    <row r="206" spans="1:6" ht="25.5" x14ac:dyDescent="0.2">
      <c r="A206" s="188" t="s">
        <v>147</v>
      </c>
      <c r="B206" s="189" t="s">
        <v>42</v>
      </c>
      <c r="C206" s="190"/>
      <c r="D206" s="194"/>
      <c r="E206" s="267"/>
      <c r="F206" s="433"/>
    </row>
    <row r="207" spans="1:6" ht="27.75" x14ac:dyDescent="0.2">
      <c r="B207" s="189" t="s">
        <v>332</v>
      </c>
      <c r="C207" s="190" t="s">
        <v>307</v>
      </c>
      <c r="D207" s="194">
        <v>12</v>
      </c>
      <c r="E207" s="267"/>
      <c r="F207" s="432">
        <f>D207*E207</f>
        <v>0</v>
      </c>
    </row>
    <row r="208" spans="1:6" x14ac:dyDescent="0.2">
      <c r="B208" s="200"/>
      <c r="C208" s="190"/>
      <c r="D208" s="194"/>
      <c r="E208" s="267"/>
      <c r="F208" s="433"/>
    </row>
    <row r="209" spans="1:6" ht="180.75" customHeight="1" x14ac:dyDescent="0.2">
      <c r="A209" s="188" t="s">
        <v>189</v>
      </c>
      <c r="B209" s="189" t="s">
        <v>145</v>
      </c>
      <c r="C209" s="217"/>
      <c r="D209" s="218"/>
      <c r="E209" s="274"/>
      <c r="F209" s="433"/>
    </row>
    <row r="210" spans="1:6" ht="15" x14ac:dyDescent="0.2">
      <c r="B210" s="189" t="s">
        <v>146</v>
      </c>
      <c r="C210" s="190" t="s">
        <v>307</v>
      </c>
      <c r="D210" s="194">
        <v>8</v>
      </c>
      <c r="E210" s="271"/>
      <c r="F210" s="432">
        <f>D210*E210</f>
        <v>0</v>
      </c>
    </row>
    <row r="211" spans="1:6" x14ac:dyDescent="0.2">
      <c r="B211" s="200"/>
      <c r="C211" s="190"/>
      <c r="D211" s="194"/>
      <c r="E211" s="267"/>
      <c r="F211" s="433"/>
    </row>
    <row r="212" spans="1:6" ht="38.25" x14ac:dyDescent="0.2">
      <c r="A212" s="188" t="s">
        <v>190</v>
      </c>
      <c r="B212" s="200" t="s">
        <v>16</v>
      </c>
      <c r="F212" s="430"/>
    </row>
    <row r="213" spans="1:6" x14ac:dyDescent="0.2">
      <c r="B213" s="200" t="s">
        <v>17</v>
      </c>
      <c r="C213" s="190" t="s">
        <v>15</v>
      </c>
      <c r="D213" s="407">
        <v>1</v>
      </c>
      <c r="E213" s="267"/>
      <c r="F213" s="432">
        <f>D213*E213</f>
        <v>0</v>
      </c>
    </row>
    <row r="214" spans="1:6" x14ac:dyDescent="0.2">
      <c r="A214" s="182"/>
      <c r="B214" s="405" t="s">
        <v>350</v>
      </c>
      <c r="C214" s="406"/>
      <c r="D214" s="406"/>
      <c r="E214" s="304" t="s">
        <v>342</v>
      </c>
      <c r="F214" s="384">
        <f>SUM(F7:F213)</f>
        <v>0</v>
      </c>
    </row>
    <row r="215" spans="1:6" x14ac:dyDescent="0.2">
      <c r="F215" s="430"/>
    </row>
    <row r="216" spans="1:6" ht="45.75" customHeight="1" x14ac:dyDescent="0.2">
      <c r="A216" s="220"/>
      <c r="B216" s="221" t="s">
        <v>295</v>
      </c>
      <c r="C216" s="66"/>
      <c r="D216" s="67"/>
      <c r="E216" s="68"/>
      <c r="F216" s="435"/>
    </row>
    <row r="217" spans="1:6" x14ac:dyDescent="0.2">
      <c r="A217" s="222"/>
      <c r="B217" s="223"/>
      <c r="C217" s="11"/>
      <c r="D217" s="12"/>
      <c r="E217" s="13"/>
      <c r="F217" s="436"/>
    </row>
    <row r="218" spans="1:6" x14ac:dyDescent="0.2">
      <c r="A218" s="14"/>
      <c r="B218" s="223"/>
      <c r="C218" s="11"/>
      <c r="D218" s="12"/>
      <c r="E218" s="13"/>
      <c r="F218" s="436"/>
    </row>
    <row r="219" spans="1:6" ht="32.25" customHeight="1" x14ac:dyDescent="0.2">
      <c r="A219" s="182" t="s">
        <v>206</v>
      </c>
      <c r="B219" s="405" t="s">
        <v>207</v>
      </c>
      <c r="C219" s="406"/>
      <c r="D219" s="406"/>
      <c r="E219" s="304"/>
      <c r="F219" s="384"/>
    </row>
    <row r="220" spans="1:6" x14ac:dyDescent="0.2">
      <c r="A220" s="14"/>
      <c r="B220" s="223"/>
      <c r="C220" s="11"/>
      <c r="D220" s="12"/>
      <c r="E220" s="13"/>
      <c r="F220" s="436"/>
    </row>
    <row r="221" spans="1:6" ht="25.5" x14ac:dyDescent="0.2">
      <c r="A221" s="15">
        <v>1</v>
      </c>
      <c r="B221" s="225" t="s">
        <v>296</v>
      </c>
      <c r="C221" s="226"/>
      <c r="D221" s="226"/>
      <c r="E221" s="437"/>
      <c r="F221" s="30"/>
    </row>
    <row r="222" spans="1:6" x14ac:dyDescent="0.2">
      <c r="A222" s="17" t="s">
        <v>209</v>
      </c>
      <c r="B222" s="225" t="s">
        <v>210</v>
      </c>
      <c r="C222" s="226" t="s">
        <v>27</v>
      </c>
      <c r="D222" s="415" t="s">
        <v>211</v>
      </c>
      <c r="E222" s="19"/>
      <c r="F222" s="432">
        <f t="shared" ref="F222" si="7">D222*E222</f>
        <v>0</v>
      </c>
    </row>
    <row r="223" spans="1:6" x14ac:dyDescent="0.2">
      <c r="A223" s="17"/>
      <c r="B223" s="225"/>
      <c r="C223" s="226"/>
      <c r="D223" s="415"/>
      <c r="E223" s="437"/>
      <c r="F223" s="30"/>
    </row>
    <row r="224" spans="1:6" ht="51" x14ac:dyDescent="0.2">
      <c r="A224" s="15">
        <f>A221+1</f>
        <v>2</v>
      </c>
      <c r="B224" s="225" t="s">
        <v>212</v>
      </c>
      <c r="C224" s="226"/>
      <c r="D224" s="226"/>
      <c r="E224" s="437"/>
      <c r="F224" s="30"/>
    </row>
    <row r="225" spans="1:6" x14ac:dyDescent="0.2">
      <c r="A225" s="17" t="s">
        <v>209</v>
      </c>
      <c r="B225" s="50" t="s">
        <v>281</v>
      </c>
      <c r="C225" s="20" t="s">
        <v>62</v>
      </c>
      <c r="D225" s="226">
        <v>900</v>
      </c>
      <c r="E225" s="438"/>
      <c r="F225" s="432">
        <f t="shared" ref="F225:F228" si="8">D225*E225</f>
        <v>0</v>
      </c>
    </row>
    <row r="226" spans="1:6" x14ac:dyDescent="0.2">
      <c r="A226" s="17" t="s">
        <v>209</v>
      </c>
      <c r="B226" s="225" t="s">
        <v>214</v>
      </c>
      <c r="C226" s="226" t="s">
        <v>62</v>
      </c>
      <c r="D226" s="226" t="s">
        <v>297</v>
      </c>
      <c r="E226" s="439"/>
      <c r="F226" s="432">
        <f t="shared" si="8"/>
        <v>0</v>
      </c>
    </row>
    <row r="227" spans="1:6" x14ac:dyDescent="0.2">
      <c r="A227" s="17" t="s">
        <v>209</v>
      </c>
      <c r="B227" s="225" t="s">
        <v>216</v>
      </c>
      <c r="C227" s="226" t="s">
        <v>62</v>
      </c>
      <c r="D227" s="226" t="s">
        <v>298</v>
      </c>
      <c r="E227" s="437"/>
      <c r="F227" s="432">
        <f t="shared" si="8"/>
        <v>0</v>
      </c>
    </row>
    <row r="228" spans="1:6" ht="63.75" x14ac:dyDescent="0.2">
      <c r="A228" s="17" t="s">
        <v>209</v>
      </c>
      <c r="B228" s="225" t="s">
        <v>284</v>
      </c>
      <c r="C228" s="253" t="s">
        <v>62</v>
      </c>
      <c r="D228" s="253" t="s">
        <v>299</v>
      </c>
      <c r="E228" s="439"/>
      <c r="F228" s="432">
        <f t="shared" si="8"/>
        <v>0</v>
      </c>
    </row>
    <row r="229" spans="1:6" x14ac:dyDescent="0.2">
      <c r="A229" s="17"/>
      <c r="B229" s="225"/>
      <c r="C229" s="226"/>
      <c r="D229" s="416"/>
      <c r="E229" s="437"/>
      <c r="F229" s="30"/>
    </row>
    <row r="230" spans="1:6" ht="153" x14ac:dyDescent="0.2">
      <c r="A230" s="15">
        <f>A224+1</f>
        <v>3</v>
      </c>
      <c r="B230" s="21" t="s">
        <v>219</v>
      </c>
      <c r="C230" s="228"/>
      <c r="D230" s="22"/>
      <c r="E230" s="23"/>
      <c r="F230" s="23"/>
    </row>
    <row r="231" spans="1:6" x14ac:dyDescent="0.2">
      <c r="A231" s="24"/>
      <c r="B231" s="25"/>
      <c r="C231" s="228"/>
      <c r="D231" s="22"/>
      <c r="E231" s="23"/>
      <c r="F231" s="23"/>
    </row>
    <row r="232" spans="1:6" ht="25.5" x14ac:dyDescent="0.2">
      <c r="A232" s="26" t="s">
        <v>209</v>
      </c>
      <c r="B232" s="229" t="s">
        <v>220</v>
      </c>
      <c r="C232" s="230" t="s">
        <v>27</v>
      </c>
      <c r="D232" s="18">
        <v>1</v>
      </c>
      <c r="E232" s="23"/>
      <c r="F232" s="432"/>
    </row>
    <row r="233" spans="1:6" ht="25.5" x14ac:dyDescent="0.2">
      <c r="A233" s="26" t="s">
        <v>209</v>
      </c>
      <c r="B233" s="231" t="s">
        <v>221</v>
      </c>
      <c r="C233" s="28" t="s">
        <v>27</v>
      </c>
      <c r="D233" s="18">
        <v>2</v>
      </c>
      <c r="E233" s="19"/>
      <c r="F233" s="19"/>
    </row>
    <row r="234" spans="1:6" ht="25.5" x14ac:dyDescent="0.2">
      <c r="A234" s="26" t="s">
        <v>209</v>
      </c>
      <c r="B234" s="231" t="s">
        <v>222</v>
      </c>
      <c r="C234" s="28" t="s">
        <v>27</v>
      </c>
      <c r="D234" s="18">
        <v>3</v>
      </c>
      <c r="E234" s="19"/>
      <c r="F234" s="19"/>
    </row>
    <row r="235" spans="1:6" x14ac:dyDescent="0.2">
      <c r="A235" s="26" t="s">
        <v>209</v>
      </c>
      <c r="B235" s="231" t="s">
        <v>223</v>
      </c>
      <c r="C235" s="28" t="s">
        <v>27</v>
      </c>
      <c r="D235" s="18">
        <v>3</v>
      </c>
      <c r="E235" s="19"/>
      <c r="F235" s="19"/>
    </row>
    <row r="236" spans="1:6" ht="25.5" x14ac:dyDescent="0.2">
      <c r="A236" s="26" t="s">
        <v>209</v>
      </c>
      <c r="B236" s="232" t="s">
        <v>224</v>
      </c>
      <c r="C236" s="28" t="s">
        <v>27</v>
      </c>
      <c r="D236" s="18">
        <v>1</v>
      </c>
      <c r="E236" s="19"/>
      <c r="F236" s="19"/>
    </row>
    <row r="237" spans="1:6" x14ac:dyDescent="0.2">
      <c r="A237" s="26" t="s">
        <v>209</v>
      </c>
      <c r="B237" s="4" t="s">
        <v>225</v>
      </c>
      <c r="C237" s="28" t="s">
        <v>27</v>
      </c>
      <c r="D237" s="18">
        <v>1</v>
      </c>
      <c r="E237" s="19"/>
      <c r="F237" s="19"/>
    </row>
    <row r="238" spans="1:6" x14ac:dyDescent="0.2">
      <c r="A238" s="26" t="s">
        <v>209</v>
      </c>
      <c r="B238" s="4" t="s">
        <v>226</v>
      </c>
      <c r="C238" s="28" t="s">
        <v>27</v>
      </c>
      <c r="D238" s="18">
        <v>5</v>
      </c>
      <c r="E238" s="19"/>
      <c r="F238" s="19"/>
    </row>
    <row r="239" spans="1:6" x14ac:dyDescent="0.2">
      <c r="A239" s="26" t="s">
        <v>209</v>
      </c>
      <c r="B239" s="4" t="s">
        <v>227</v>
      </c>
      <c r="C239" s="28" t="s">
        <v>27</v>
      </c>
      <c r="D239" s="18">
        <v>1</v>
      </c>
      <c r="E239" s="19"/>
      <c r="F239" s="19"/>
    </row>
    <row r="240" spans="1:6" ht="25.5" x14ac:dyDescent="0.2">
      <c r="A240" s="26" t="s">
        <v>209</v>
      </c>
      <c r="B240" s="4" t="s">
        <v>228</v>
      </c>
      <c r="C240" s="28" t="s">
        <v>27</v>
      </c>
      <c r="D240" s="18">
        <v>1</v>
      </c>
      <c r="E240" s="19"/>
      <c r="F240" s="19"/>
    </row>
    <row r="241" spans="1:6" ht="25.5" x14ac:dyDescent="0.2">
      <c r="A241" s="26" t="s">
        <v>209</v>
      </c>
      <c r="B241" s="231" t="s">
        <v>229</v>
      </c>
      <c r="C241" s="28" t="s">
        <v>27</v>
      </c>
      <c r="D241" s="18">
        <v>1</v>
      </c>
      <c r="E241" s="19"/>
      <c r="F241" s="23"/>
    </row>
    <row r="242" spans="1:6" x14ac:dyDescent="0.2">
      <c r="A242" s="26" t="s">
        <v>209</v>
      </c>
      <c r="B242" s="232" t="s">
        <v>230</v>
      </c>
      <c r="C242" s="28" t="s">
        <v>27</v>
      </c>
      <c r="D242" s="18">
        <v>1</v>
      </c>
      <c r="E242" s="19"/>
      <c r="F242" s="19"/>
    </row>
    <row r="243" spans="1:6" x14ac:dyDescent="0.2">
      <c r="A243" s="26" t="s">
        <v>209</v>
      </c>
      <c r="B243" s="232" t="s">
        <v>231</v>
      </c>
      <c r="C243" s="28" t="s">
        <v>27</v>
      </c>
      <c r="D243" s="18">
        <v>1</v>
      </c>
      <c r="E243" s="19"/>
      <c r="F243" s="19"/>
    </row>
    <row r="244" spans="1:6" x14ac:dyDescent="0.2">
      <c r="A244" s="26" t="s">
        <v>209</v>
      </c>
      <c r="B244" s="232" t="s">
        <v>232</v>
      </c>
      <c r="C244" s="28" t="s">
        <v>27</v>
      </c>
      <c r="D244" s="18">
        <v>1</v>
      </c>
      <c r="E244" s="19"/>
      <c r="F244" s="19"/>
    </row>
    <row r="245" spans="1:6" x14ac:dyDescent="0.2">
      <c r="A245" s="26" t="s">
        <v>209</v>
      </c>
      <c r="B245" s="232" t="s">
        <v>233</v>
      </c>
      <c r="C245" s="28" t="s">
        <v>27</v>
      </c>
      <c r="D245" s="18">
        <v>1</v>
      </c>
      <c r="E245" s="19"/>
      <c r="F245" s="19"/>
    </row>
    <row r="246" spans="1:6" x14ac:dyDescent="0.2">
      <c r="A246" s="26" t="s">
        <v>209</v>
      </c>
      <c r="B246" s="232" t="s">
        <v>234</v>
      </c>
      <c r="C246" s="28" t="s">
        <v>27</v>
      </c>
      <c r="D246" s="18">
        <v>1</v>
      </c>
      <c r="E246" s="19"/>
      <c r="F246" s="19"/>
    </row>
    <row r="247" spans="1:6" x14ac:dyDescent="0.2">
      <c r="A247" s="26" t="s">
        <v>209</v>
      </c>
      <c r="B247" s="232" t="s">
        <v>235</v>
      </c>
      <c r="C247" s="28" t="s">
        <v>27</v>
      </c>
      <c r="D247" s="18">
        <v>1</v>
      </c>
      <c r="E247" s="19"/>
      <c r="F247" s="19"/>
    </row>
    <row r="248" spans="1:6" ht="25.5" x14ac:dyDescent="0.2">
      <c r="A248" s="26" t="s">
        <v>209</v>
      </c>
      <c r="B248" s="232" t="s">
        <v>236</v>
      </c>
      <c r="C248" s="28" t="s">
        <v>27</v>
      </c>
      <c r="D248" s="18">
        <v>1</v>
      </c>
      <c r="E248" s="19"/>
      <c r="F248" s="19"/>
    </row>
    <row r="249" spans="1:6" x14ac:dyDescent="0.2">
      <c r="A249" s="26" t="s">
        <v>209</v>
      </c>
      <c r="B249" s="4" t="s">
        <v>237</v>
      </c>
      <c r="C249" s="28" t="s">
        <v>27</v>
      </c>
      <c r="D249" s="18">
        <v>1</v>
      </c>
      <c r="E249" s="19"/>
      <c r="F249" s="19"/>
    </row>
    <row r="250" spans="1:6" ht="38.25" x14ac:dyDescent="0.2">
      <c r="A250" s="26" t="s">
        <v>209</v>
      </c>
      <c r="B250" s="4" t="s">
        <v>238</v>
      </c>
      <c r="C250" s="28" t="s">
        <v>239</v>
      </c>
      <c r="D250" s="18">
        <v>1</v>
      </c>
      <c r="E250" s="19"/>
      <c r="F250" s="19"/>
    </row>
    <row r="251" spans="1:6" x14ac:dyDescent="0.2">
      <c r="A251" s="26"/>
      <c r="B251" s="4"/>
      <c r="C251" s="28"/>
      <c r="D251" s="18"/>
      <c r="E251" s="19"/>
      <c r="F251" s="19"/>
    </row>
    <row r="252" spans="1:6" x14ac:dyDescent="0.2">
      <c r="A252" s="233"/>
      <c r="B252" s="234" t="s">
        <v>240</v>
      </c>
      <c r="C252" s="235" t="s">
        <v>27</v>
      </c>
      <c r="D252" s="235">
        <v>1</v>
      </c>
      <c r="E252" s="29"/>
      <c r="F252" s="29">
        <f>D252*E252</f>
        <v>0</v>
      </c>
    </row>
    <row r="253" spans="1:6" x14ac:dyDescent="0.2">
      <c r="A253" s="233"/>
      <c r="B253" s="236"/>
      <c r="C253" s="237"/>
      <c r="D253" s="417"/>
      <c r="E253" s="30"/>
      <c r="F253" s="30"/>
    </row>
    <row r="254" spans="1:6" x14ac:dyDescent="0.2">
      <c r="A254" s="418"/>
      <c r="B254" s="419"/>
      <c r="C254" s="420"/>
      <c r="D254" s="417"/>
      <c r="E254" s="143"/>
      <c r="F254" s="143"/>
    </row>
    <row r="255" spans="1:6" ht="25.5" x14ac:dyDescent="0.2">
      <c r="A255" s="15">
        <f>A230+1</f>
        <v>4</v>
      </c>
      <c r="B255" s="50" t="s">
        <v>241</v>
      </c>
      <c r="C255" s="31" t="s">
        <v>27</v>
      </c>
      <c r="D255" s="32">
        <v>14</v>
      </c>
      <c r="E255" s="19"/>
      <c r="F255" s="19">
        <f>D255*E255</f>
        <v>0</v>
      </c>
    </row>
    <row r="256" spans="1:6" x14ac:dyDescent="0.2">
      <c r="A256" s="15"/>
      <c r="B256" s="33"/>
      <c r="C256" s="34"/>
      <c r="D256" s="32"/>
      <c r="E256" s="23"/>
      <c r="F256" s="23"/>
    </row>
    <row r="257" spans="1:6" ht="51" x14ac:dyDescent="0.2">
      <c r="A257" s="15">
        <f>A255+1</f>
        <v>5</v>
      </c>
      <c r="B257" s="238" t="s">
        <v>242</v>
      </c>
      <c r="C257" s="31" t="s">
        <v>27</v>
      </c>
      <c r="D257" s="32">
        <v>2</v>
      </c>
      <c r="E257" s="19"/>
      <c r="F257" s="19">
        <f>D257*E257</f>
        <v>0</v>
      </c>
    </row>
    <row r="258" spans="1:6" x14ac:dyDescent="0.2">
      <c r="A258" s="15"/>
      <c r="B258" s="238"/>
      <c r="C258" s="31"/>
      <c r="D258" s="32"/>
      <c r="E258" s="19"/>
      <c r="F258" s="19"/>
    </row>
    <row r="259" spans="1:6" ht="25.5" x14ac:dyDescent="0.2">
      <c r="A259" s="15">
        <f>A257+1</f>
        <v>6</v>
      </c>
      <c r="B259" s="50" t="s">
        <v>243</v>
      </c>
      <c r="C259" s="31"/>
      <c r="D259" s="32"/>
      <c r="E259" s="19"/>
      <c r="F259" s="19"/>
    </row>
    <row r="260" spans="1:6" x14ac:dyDescent="0.2">
      <c r="A260" s="15" t="s">
        <v>209</v>
      </c>
      <c r="B260" s="50" t="s">
        <v>244</v>
      </c>
      <c r="C260" s="31" t="s">
        <v>27</v>
      </c>
      <c r="D260" s="32">
        <v>1</v>
      </c>
      <c r="E260" s="19"/>
      <c r="F260" s="19">
        <f>D260*E260</f>
        <v>0</v>
      </c>
    </row>
    <row r="261" spans="1:6" x14ac:dyDescent="0.2">
      <c r="A261" s="15"/>
      <c r="B261" s="50"/>
      <c r="C261" s="31"/>
      <c r="D261" s="32"/>
      <c r="E261" s="19"/>
      <c r="F261" s="19"/>
    </row>
    <row r="262" spans="1:6" ht="38.25" x14ac:dyDescent="0.2">
      <c r="A262" s="15">
        <f>A259+1</f>
        <v>7</v>
      </c>
      <c r="B262" s="4" t="s">
        <v>245</v>
      </c>
      <c r="C262" s="28" t="s">
        <v>27</v>
      </c>
      <c r="D262" s="18">
        <v>1</v>
      </c>
      <c r="E262" s="19"/>
      <c r="F262" s="19">
        <f>D262*E262</f>
        <v>0</v>
      </c>
    </row>
    <row r="263" spans="1:6" x14ac:dyDescent="0.2">
      <c r="A263" s="15"/>
      <c r="B263" s="4"/>
      <c r="C263" s="28"/>
      <c r="D263" s="18"/>
      <c r="E263" s="19"/>
      <c r="F263" s="30"/>
    </row>
    <row r="264" spans="1:6" ht="114.75" x14ac:dyDescent="0.2">
      <c r="A264" s="15">
        <f>A262+1</f>
        <v>8</v>
      </c>
      <c r="B264" s="21" t="s">
        <v>246</v>
      </c>
      <c r="C264" s="28" t="s">
        <v>27</v>
      </c>
      <c r="D264" s="18">
        <v>1</v>
      </c>
      <c r="E264" s="19"/>
      <c r="F264" s="19">
        <f>D264*E264</f>
        <v>0</v>
      </c>
    </row>
    <row r="265" spans="1:6" x14ac:dyDescent="0.2">
      <c r="A265" s="15"/>
      <c r="B265" s="4"/>
      <c r="C265" s="28"/>
      <c r="D265" s="18"/>
      <c r="E265" s="19"/>
      <c r="F265" s="30"/>
    </row>
    <row r="266" spans="1:6" ht="38.25" x14ac:dyDescent="0.2">
      <c r="A266" s="15">
        <f>A264+1</f>
        <v>9</v>
      </c>
      <c r="B266" s="4" t="s">
        <v>247</v>
      </c>
      <c r="C266" s="28"/>
      <c r="D266" s="18"/>
      <c r="E266" s="19"/>
      <c r="F266" s="30"/>
    </row>
    <row r="267" spans="1:6" x14ac:dyDescent="0.2">
      <c r="A267" s="26" t="s">
        <v>209</v>
      </c>
      <c r="B267" s="50" t="s">
        <v>248</v>
      </c>
      <c r="C267" s="31" t="s">
        <v>249</v>
      </c>
      <c r="D267" s="32">
        <v>2</v>
      </c>
      <c r="E267" s="19"/>
      <c r="F267" s="19">
        <f>D267*E267</f>
        <v>0</v>
      </c>
    </row>
    <row r="268" spans="1:6" x14ac:dyDescent="0.2">
      <c r="A268" s="26" t="s">
        <v>209</v>
      </c>
      <c r="B268" s="50" t="s">
        <v>250</v>
      </c>
      <c r="C268" s="31" t="s">
        <v>249</v>
      </c>
      <c r="D268" s="32">
        <v>1</v>
      </c>
      <c r="E268" s="19"/>
      <c r="F268" s="19">
        <f>D268*E268</f>
        <v>0</v>
      </c>
    </row>
    <row r="269" spans="1:6" x14ac:dyDescent="0.2">
      <c r="A269" s="15"/>
      <c r="B269" s="4"/>
      <c r="C269" s="28"/>
      <c r="D269" s="18"/>
      <c r="E269" s="19"/>
      <c r="F269" s="30"/>
    </row>
    <row r="270" spans="1:6" ht="38.25" x14ac:dyDescent="0.2">
      <c r="A270" s="15">
        <f>A266+1</f>
        <v>10</v>
      </c>
      <c r="B270" s="50" t="s">
        <v>251</v>
      </c>
      <c r="C270" s="31"/>
      <c r="D270" s="32"/>
      <c r="E270" s="23"/>
      <c r="F270" s="23"/>
    </row>
    <row r="271" spans="1:6" x14ac:dyDescent="0.2">
      <c r="A271" s="26" t="s">
        <v>209</v>
      </c>
      <c r="B271" s="50" t="s">
        <v>248</v>
      </c>
      <c r="C271" s="31" t="s">
        <v>249</v>
      </c>
      <c r="D271" s="32">
        <v>2</v>
      </c>
      <c r="E271" s="23"/>
      <c r="F271" s="19">
        <f>D271*E271</f>
        <v>0</v>
      </c>
    </row>
    <row r="272" spans="1:6" x14ac:dyDescent="0.2">
      <c r="A272" s="26" t="s">
        <v>209</v>
      </c>
      <c r="B272" s="50" t="s">
        <v>250</v>
      </c>
      <c r="C272" s="31" t="s">
        <v>249</v>
      </c>
      <c r="D272" s="32">
        <v>1</v>
      </c>
      <c r="E272" s="23"/>
      <c r="F272" s="19">
        <f>D272*E272</f>
        <v>0</v>
      </c>
    </row>
    <row r="273" spans="1:6" x14ac:dyDescent="0.2">
      <c r="A273" s="36"/>
      <c r="B273" s="239"/>
      <c r="C273" s="37"/>
      <c r="D273" s="32"/>
      <c r="E273" s="23"/>
      <c r="F273" s="23"/>
    </row>
    <row r="274" spans="1:6" ht="25.5" x14ac:dyDescent="0.2">
      <c r="A274" s="15">
        <f>A270+1</f>
        <v>11</v>
      </c>
      <c r="B274" s="50" t="s">
        <v>252</v>
      </c>
      <c r="C274" s="31"/>
      <c r="D274" s="32"/>
      <c r="E274" s="19"/>
      <c r="F274" s="19"/>
    </row>
    <row r="275" spans="1:6" ht="27.75" x14ac:dyDescent="0.2">
      <c r="A275" s="26" t="s">
        <v>209</v>
      </c>
      <c r="B275" s="50" t="s">
        <v>336</v>
      </c>
      <c r="C275" s="31" t="s">
        <v>62</v>
      </c>
      <c r="D275" s="32">
        <v>5</v>
      </c>
      <c r="E275" s="19"/>
      <c r="F275" s="19">
        <f>D275*E275</f>
        <v>0</v>
      </c>
    </row>
    <row r="276" spans="1:6" ht="27.75" x14ac:dyDescent="0.2">
      <c r="A276" s="26" t="s">
        <v>209</v>
      </c>
      <c r="B276" s="50" t="s">
        <v>337</v>
      </c>
      <c r="C276" s="31" t="s">
        <v>62</v>
      </c>
      <c r="D276" s="32">
        <v>20</v>
      </c>
      <c r="E276" s="19"/>
      <c r="F276" s="19">
        <f>D276*E276</f>
        <v>0</v>
      </c>
    </row>
    <row r="277" spans="1:6" ht="15" x14ac:dyDescent="0.2">
      <c r="A277" s="26" t="s">
        <v>209</v>
      </c>
      <c r="B277" s="50" t="s">
        <v>338</v>
      </c>
      <c r="C277" s="31" t="s">
        <v>62</v>
      </c>
      <c r="D277" s="32">
        <v>15</v>
      </c>
      <c r="E277" s="19"/>
      <c r="F277" s="19">
        <f>D277*E277</f>
        <v>0</v>
      </c>
    </row>
    <row r="278" spans="1:6" ht="27.75" x14ac:dyDescent="0.2">
      <c r="A278" s="26" t="s">
        <v>209</v>
      </c>
      <c r="B278" s="50" t="s">
        <v>339</v>
      </c>
      <c r="C278" s="31" t="s">
        <v>62</v>
      </c>
      <c r="D278" s="32">
        <v>15</v>
      </c>
      <c r="E278" s="19"/>
      <c r="F278" s="19">
        <f>D278*E278</f>
        <v>0</v>
      </c>
    </row>
    <row r="279" spans="1:6" ht="27.75" x14ac:dyDescent="0.2">
      <c r="A279" s="26" t="s">
        <v>209</v>
      </c>
      <c r="B279" s="50" t="s">
        <v>333</v>
      </c>
      <c r="C279" s="31" t="s">
        <v>62</v>
      </c>
      <c r="D279" s="32">
        <v>10</v>
      </c>
      <c r="E279" s="19"/>
      <c r="F279" s="19">
        <f>D279*E279</f>
        <v>0</v>
      </c>
    </row>
    <row r="280" spans="1:6" x14ac:dyDescent="0.2">
      <c r="A280" s="24"/>
      <c r="B280" s="239"/>
      <c r="C280" s="37"/>
      <c r="D280" s="32"/>
      <c r="E280" s="23"/>
      <c r="F280" s="23"/>
    </row>
    <row r="281" spans="1:6" ht="51" x14ac:dyDescent="0.2">
      <c r="A281" s="15">
        <f>A274+1</f>
        <v>12</v>
      </c>
      <c r="B281" s="50" t="s">
        <v>253</v>
      </c>
      <c r="C281" s="20"/>
      <c r="D281" s="39"/>
      <c r="E281" s="19"/>
      <c r="F281" s="19"/>
    </row>
    <row r="282" spans="1:6" x14ac:dyDescent="0.2">
      <c r="A282" s="17" t="s">
        <v>209</v>
      </c>
      <c r="B282" s="231" t="s">
        <v>254</v>
      </c>
      <c r="C282" s="31" t="s">
        <v>62</v>
      </c>
      <c r="D282" s="32">
        <v>4</v>
      </c>
      <c r="E282" s="23"/>
      <c r="F282" s="19">
        <f>D282*E282</f>
        <v>0</v>
      </c>
    </row>
    <row r="283" spans="1:6" x14ac:dyDescent="0.2">
      <c r="A283" s="40"/>
      <c r="B283" s="25"/>
      <c r="C283" s="240"/>
      <c r="D283" s="22"/>
      <c r="E283" s="23"/>
      <c r="F283" s="143"/>
    </row>
    <row r="284" spans="1:6" x14ac:dyDescent="0.2">
      <c r="A284" s="182" t="s">
        <v>206</v>
      </c>
      <c r="B284" s="405" t="s">
        <v>277</v>
      </c>
      <c r="C284" s="406"/>
      <c r="D284" s="406"/>
      <c r="E284" s="304" t="s">
        <v>279</v>
      </c>
      <c r="F284" s="384">
        <f>SUM(F220:F283)</f>
        <v>0</v>
      </c>
    </row>
    <row r="285" spans="1:6" x14ac:dyDescent="0.2">
      <c r="A285" s="41"/>
      <c r="B285" s="241"/>
      <c r="C285" s="43"/>
      <c r="D285" s="144"/>
      <c r="E285" s="440"/>
      <c r="F285" s="441"/>
    </row>
    <row r="286" spans="1:6" x14ac:dyDescent="0.2">
      <c r="A286" s="182" t="s">
        <v>256</v>
      </c>
      <c r="B286" s="405" t="s">
        <v>257</v>
      </c>
      <c r="C286" s="406"/>
      <c r="D286" s="406"/>
      <c r="E286" s="304"/>
      <c r="F286" s="384"/>
    </row>
    <row r="287" spans="1:6" x14ac:dyDescent="0.2">
      <c r="A287" s="14"/>
      <c r="B287" s="242"/>
      <c r="C287" s="28"/>
      <c r="D287" s="22"/>
      <c r="E287" s="19"/>
      <c r="F287" s="19"/>
    </row>
    <row r="288" spans="1:6" ht="51" x14ac:dyDescent="0.2">
      <c r="A288" s="15">
        <v>1</v>
      </c>
      <c r="B288" s="50" t="s">
        <v>258</v>
      </c>
      <c r="C288" s="28" t="s">
        <v>62</v>
      </c>
      <c r="D288" s="18">
        <v>40</v>
      </c>
      <c r="E288" s="437"/>
      <c r="F288" s="19">
        <f>D288*E288</f>
        <v>0</v>
      </c>
    </row>
    <row r="289" spans="1:6" x14ac:dyDescent="0.2">
      <c r="A289" s="14"/>
      <c r="B289" s="243"/>
      <c r="C289" s="28"/>
      <c r="D289" s="22"/>
      <c r="E289" s="19"/>
      <c r="F289" s="298"/>
    </row>
    <row r="290" spans="1:6" ht="38.25" x14ac:dyDescent="0.2">
      <c r="A290" s="15">
        <f>A288+1</f>
        <v>2</v>
      </c>
      <c r="B290" s="50" t="s">
        <v>259</v>
      </c>
      <c r="C290" s="28" t="s">
        <v>62</v>
      </c>
      <c r="D290" s="18">
        <v>40</v>
      </c>
      <c r="E290" s="437"/>
      <c r="F290" s="19">
        <f>D290*E290</f>
        <v>0</v>
      </c>
    </row>
    <row r="291" spans="1:6" x14ac:dyDescent="0.2">
      <c r="A291" s="15"/>
      <c r="B291" s="50"/>
      <c r="C291" s="28"/>
      <c r="D291" s="22"/>
      <c r="E291" s="437"/>
      <c r="F291" s="437"/>
    </row>
    <row r="292" spans="1:6" ht="63.75" x14ac:dyDescent="0.2">
      <c r="A292" s="15">
        <f>A290+1</f>
        <v>3</v>
      </c>
      <c r="B292" s="244" t="s">
        <v>260</v>
      </c>
      <c r="C292" s="46" t="s">
        <v>62</v>
      </c>
      <c r="D292" s="18">
        <v>20</v>
      </c>
      <c r="E292" s="437"/>
      <c r="F292" s="19">
        <f>D292*E292</f>
        <v>0</v>
      </c>
    </row>
    <row r="293" spans="1:6" x14ac:dyDescent="0.2">
      <c r="A293" s="15"/>
      <c r="B293" s="244"/>
      <c r="C293" s="46"/>
      <c r="D293" s="18"/>
      <c r="E293" s="437"/>
      <c r="F293" s="437"/>
    </row>
    <row r="294" spans="1:6" ht="40.5" x14ac:dyDescent="0.2">
      <c r="A294" s="15">
        <f>A292+1</f>
        <v>4</v>
      </c>
      <c r="B294" s="229" t="s">
        <v>340</v>
      </c>
      <c r="C294" s="28" t="s">
        <v>27</v>
      </c>
      <c r="D294" s="18">
        <v>2</v>
      </c>
      <c r="E294" s="439"/>
      <c r="F294" s="19">
        <f>D294*E294</f>
        <v>0</v>
      </c>
    </row>
    <row r="295" spans="1:6" x14ac:dyDescent="0.2">
      <c r="A295" s="15"/>
      <c r="B295" s="229"/>
      <c r="C295" s="28"/>
      <c r="D295" s="18"/>
      <c r="E295" s="439"/>
      <c r="F295" s="439"/>
    </row>
    <row r="296" spans="1:6" ht="53.25" x14ac:dyDescent="0.2">
      <c r="A296" s="15">
        <f>A294+1</f>
        <v>5</v>
      </c>
      <c r="B296" s="50" t="s">
        <v>341</v>
      </c>
      <c r="C296" s="28" t="s">
        <v>27</v>
      </c>
      <c r="D296" s="18">
        <v>20</v>
      </c>
      <c r="E296" s="439"/>
      <c r="F296" s="19">
        <f>D296*E296</f>
        <v>0</v>
      </c>
    </row>
    <row r="297" spans="1:6" x14ac:dyDescent="0.2">
      <c r="A297" s="15"/>
      <c r="B297" s="243"/>
      <c r="C297" s="28"/>
      <c r="D297" s="18"/>
      <c r="E297" s="437"/>
      <c r="F297" s="298"/>
    </row>
    <row r="298" spans="1:6" ht="25.5" x14ac:dyDescent="0.2">
      <c r="A298" s="15">
        <f>A296+1</f>
        <v>6</v>
      </c>
      <c r="B298" s="50" t="s">
        <v>286</v>
      </c>
      <c r="C298" s="28" t="s">
        <v>27</v>
      </c>
      <c r="D298" s="18">
        <v>20</v>
      </c>
      <c r="E298" s="439"/>
      <c r="F298" s="19">
        <f>D298*E298</f>
        <v>0</v>
      </c>
    </row>
    <row r="299" spans="1:6" x14ac:dyDescent="0.2">
      <c r="A299" s="15"/>
      <c r="B299" s="50"/>
      <c r="C299" s="28"/>
      <c r="D299" s="22"/>
      <c r="E299" s="437"/>
      <c r="F299" s="437"/>
    </row>
    <row r="300" spans="1:6" ht="51" x14ac:dyDescent="0.2">
      <c r="A300" s="15">
        <f>A298+1</f>
        <v>7</v>
      </c>
      <c r="B300" s="50" t="s">
        <v>262</v>
      </c>
      <c r="C300" s="28" t="s">
        <v>27</v>
      </c>
      <c r="D300" s="18">
        <v>1</v>
      </c>
      <c r="E300" s="437"/>
      <c r="F300" s="19">
        <f>D300*E300</f>
        <v>0</v>
      </c>
    </row>
    <row r="301" spans="1:6" x14ac:dyDescent="0.2">
      <c r="A301" s="15"/>
      <c r="B301" s="50"/>
      <c r="C301" s="28"/>
      <c r="D301" s="18"/>
      <c r="E301" s="437"/>
      <c r="F301" s="437"/>
    </row>
    <row r="302" spans="1:6" x14ac:dyDescent="0.2">
      <c r="A302" s="182" t="s">
        <v>263</v>
      </c>
      <c r="B302" s="405" t="s">
        <v>264</v>
      </c>
      <c r="C302" s="406"/>
      <c r="D302" s="406"/>
      <c r="E302" s="304" t="s">
        <v>279</v>
      </c>
      <c r="F302" s="384">
        <f>SUM(F287:F301)</f>
        <v>0</v>
      </c>
    </row>
    <row r="303" spans="1:6" x14ac:dyDescent="0.2">
      <c r="A303" s="24"/>
      <c r="B303" s="239"/>
      <c r="C303" s="47"/>
      <c r="D303" s="22"/>
      <c r="E303" s="23"/>
      <c r="F303" s="23"/>
    </row>
    <row r="304" spans="1:6" x14ac:dyDescent="0.2">
      <c r="A304" s="182" t="s">
        <v>265</v>
      </c>
      <c r="B304" s="405" t="s">
        <v>266</v>
      </c>
      <c r="C304" s="406"/>
      <c r="D304" s="406"/>
      <c r="E304" s="304"/>
      <c r="F304" s="384"/>
    </row>
    <row r="305" spans="1:6" x14ac:dyDescent="0.2">
      <c r="A305" s="14"/>
      <c r="B305" s="243"/>
      <c r="C305" s="48"/>
      <c r="D305" s="49"/>
      <c r="E305" s="436"/>
      <c r="F305" s="298"/>
    </row>
    <row r="306" spans="1:6" ht="38.25" x14ac:dyDescent="0.2">
      <c r="A306" s="26" t="s">
        <v>267</v>
      </c>
      <c r="B306" s="50" t="s">
        <v>268</v>
      </c>
      <c r="C306" s="28" t="s">
        <v>239</v>
      </c>
      <c r="D306" s="18">
        <v>1</v>
      </c>
      <c r="E306" s="19"/>
      <c r="F306" s="19">
        <f>D306*E306</f>
        <v>0</v>
      </c>
    </row>
    <row r="307" spans="1:6" x14ac:dyDescent="0.2">
      <c r="A307" s="26"/>
      <c r="B307" s="50"/>
      <c r="C307" s="28"/>
      <c r="D307" s="18"/>
      <c r="E307" s="19"/>
      <c r="F307" s="437"/>
    </row>
    <row r="308" spans="1:6" ht="25.5" x14ac:dyDescent="0.2">
      <c r="A308" s="15">
        <f>A306+1</f>
        <v>2</v>
      </c>
      <c r="B308" s="229" t="s">
        <v>269</v>
      </c>
      <c r="C308" s="28" t="s">
        <v>239</v>
      </c>
      <c r="D308" s="18">
        <v>1</v>
      </c>
      <c r="E308" s="19"/>
      <c r="F308" s="19">
        <f>D308*E308</f>
        <v>0</v>
      </c>
    </row>
    <row r="309" spans="1:6" x14ac:dyDescent="0.2">
      <c r="A309" s="15"/>
      <c r="B309" s="4"/>
      <c r="C309" s="28"/>
      <c r="D309" s="18"/>
      <c r="E309" s="19"/>
      <c r="F309" s="19"/>
    </row>
    <row r="310" spans="1:6" ht="38.25" x14ac:dyDescent="0.2">
      <c r="A310" s="26" t="s">
        <v>270</v>
      </c>
      <c r="B310" s="50" t="s">
        <v>271</v>
      </c>
      <c r="C310" s="28" t="s">
        <v>239</v>
      </c>
      <c r="D310" s="18">
        <v>1</v>
      </c>
      <c r="E310" s="19"/>
      <c r="F310" s="19">
        <f>D310*E310</f>
        <v>0</v>
      </c>
    </row>
    <row r="311" spans="1:6" x14ac:dyDescent="0.2">
      <c r="A311" s="26"/>
      <c r="B311" s="50"/>
      <c r="C311" s="28"/>
      <c r="D311" s="18"/>
      <c r="E311" s="19"/>
      <c r="F311" s="19"/>
    </row>
    <row r="312" spans="1:6" ht="51" x14ac:dyDescent="0.2">
      <c r="A312" s="15">
        <f>A310+1</f>
        <v>7</v>
      </c>
      <c r="B312" s="245" t="s">
        <v>272</v>
      </c>
      <c r="C312" s="28" t="s">
        <v>239</v>
      </c>
      <c r="D312" s="18">
        <v>1</v>
      </c>
      <c r="E312" s="19"/>
      <c r="F312" s="19">
        <f>D312*E312</f>
        <v>0</v>
      </c>
    </row>
    <row r="313" spans="1:6" x14ac:dyDescent="0.2">
      <c r="A313" s="15"/>
      <c r="B313" s="245"/>
      <c r="C313" s="28"/>
      <c r="D313" s="18"/>
      <c r="E313" s="19"/>
      <c r="F313" s="437"/>
    </row>
    <row r="314" spans="1:6" x14ac:dyDescent="0.2">
      <c r="A314" s="51">
        <f>A312+1</f>
        <v>8</v>
      </c>
      <c r="B314" s="245" t="s">
        <v>273</v>
      </c>
      <c r="C314" s="246" t="s">
        <v>27</v>
      </c>
      <c r="D314" s="421">
        <v>1</v>
      </c>
      <c r="E314" s="52"/>
      <c r="F314" s="19">
        <f>D314*E314</f>
        <v>0</v>
      </c>
    </row>
    <row r="315" spans="1:6" x14ac:dyDescent="0.2">
      <c r="A315" s="51"/>
      <c r="B315" s="245"/>
      <c r="C315" s="246"/>
      <c r="D315" s="421"/>
      <c r="E315" s="52"/>
      <c r="F315" s="442"/>
    </row>
    <row r="316" spans="1:6" x14ac:dyDescent="0.2">
      <c r="A316" s="51">
        <f>A314+1</f>
        <v>9</v>
      </c>
      <c r="B316" s="245" t="s">
        <v>274</v>
      </c>
      <c r="C316" s="246" t="s">
        <v>27</v>
      </c>
      <c r="D316" s="421">
        <v>1</v>
      </c>
      <c r="E316" s="52"/>
      <c r="F316" s="19">
        <f>D316*E316</f>
        <v>0</v>
      </c>
    </row>
    <row r="317" spans="1:6" x14ac:dyDescent="0.2">
      <c r="A317" s="26"/>
      <c r="B317" s="229"/>
      <c r="C317" s="28"/>
      <c r="D317" s="18"/>
      <c r="E317" s="19"/>
      <c r="F317" s="298"/>
    </row>
    <row r="318" spans="1:6" x14ac:dyDescent="0.2">
      <c r="A318" s="182" t="s">
        <v>265</v>
      </c>
      <c r="B318" s="405" t="s">
        <v>275</v>
      </c>
      <c r="C318" s="406"/>
      <c r="D318" s="406"/>
      <c r="E318" s="304" t="s">
        <v>342</v>
      </c>
      <c r="F318" s="384">
        <f>SUM(F303:F317)</f>
        <v>0</v>
      </c>
    </row>
    <row r="319" spans="1:6" x14ac:dyDescent="0.2">
      <c r="A319" s="36"/>
      <c r="B319" s="254"/>
      <c r="C319" s="47"/>
      <c r="D319" s="22"/>
      <c r="E319" s="23"/>
      <c r="F319" s="439"/>
    </row>
    <row r="320" spans="1:6" x14ac:dyDescent="0.2">
      <c r="A320" s="40"/>
      <c r="B320" s="223"/>
      <c r="C320" s="53"/>
      <c r="D320" s="54"/>
      <c r="E320" s="443"/>
      <c r="F320" s="444"/>
    </row>
    <row r="321" spans="1:6" s="7" customFormat="1" ht="25.5" x14ac:dyDescent="0.2">
      <c r="A321" s="220"/>
      <c r="B321" s="221" t="s">
        <v>300</v>
      </c>
      <c r="C321" s="115"/>
      <c r="D321" s="116"/>
      <c r="E321" s="117"/>
      <c r="F321" s="125"/>
    </row>
    <row r="322" spans="1:6" x14ac:dyDescent="0.2">
      <c r="A322" s="55"/>
      <c r="B322" s="56"/>
      <c r="C322" s="10"/>
      <c r="D322" s="422"/>
      <c r="E322" s="19"/>
      <c r="F322" s="298"/>
    </row>
    <row r="323" spans="1:6" x14ac:dyDescent="0.2">
      <c r="A323" s="55"/>
      <c r="B323" s="56"/>
      <c r="C323" s="10"/>
      <c r="D323" s="422"/>
      <c r="E323" s="19"/>
      <c r="F323" s="298"/>
    </row>
    <row r="324" spans="1:6" x14ac:dyDescent="0.2">
      <c r="A324" s="55" t="s">
        <v>206</v>
      </c>
      <c r="B324" s="56" t="s">
        <v>277</v>
      </c>
      <c r="C324" s="10"/>
      <c r="D324" s="422"/>
      <c r="E324" s="19"/>
      <c r="F324" s="57">
        <f>F284</f>
        <v>0</v>
      </c>
    </row>
    <row r="325" spans="1:6" x14ac:dyDescent="0.2">
      <c r="A325" s="55"/>
      <c r="B325" s="56"/>
      <c r="C325" s="10"/>
      <c r="D325" s="422"/>
      <c r="E325" s="19"/>
      <c r="F325" s="57"/>
    </row>
    <row r="326" spans="1:6" ht="25.5" x14ac:dyDescent="0.2">
      <c r="A326" s="55" t="s">
        <v>263</v>
      </c>
      <c r="B326" s="56" t="s">
        <v>257</v>
      </c>
      <c r="C326" s="10"/>
      <c r="D326" s="422"/>
      <c r="E326" s="19"/>
      <c r="F326" s="57">
        <f>F302</f>
        <v>0</v>
      </c>
    </row>
    <row r="327" spans="1:6" x14ac:dyDescent="0.2">
      <c r="A327" s="55"/>
      <c r="B327" s="56"/>
      <c r="C327" s="10"/>
      <c r="D327" s="422"/>
      <c r="E327" s="19"/>
      <c r="F327" s="57"/>
    </row>
    <row r="328" spans="1:6" x14ac:dyDescent="0.2">
      <c r="A328" s="55" t="s">
        <v>265</v>
      </c>
      <c r="B328" s="56" t="s">
        <v>278</v>
      </c>
      <c r="C328" s="10"/>
      <c r="D328" s="422"/>
      <c r="E328" s="19"/>
      <c r="F328" s="57">
        <f>F318</f>
        <v>0</v>
      </c>
    </row>
    <row r="329" spans="1:6" x14ac:dyDescent="0.2">
      <c r="A329" s="14"/>
      <c r="B329" s="243"/>
      <c r="C329" s="10"/>
      <c r="D329" s="422"/>
      <c r="E329" s="19"/>
      <c r="F329" s="314"/>
    </row>
    <row r="330" spans="1:6" ht="13.5" thickBot="1" x14ac:dyDescent="0.25">
      <c r="A330" s="135"/>
      <c r="B330" s="136" t="s">
        <v>279</v>
      </c>
      <c r="C330" s="145"/>
      <c r="D330" s="423"/>
      <c r="E330" s="146"/>
      <c r="F330" s="147">
        <f>SUM(F322:F329)</f>
        <v>0</v>
      </c>
    </row>
    <row r="331" spans="1:6" ht="13.5" thickTop="1" x14ac:dyDescent="0.2">
      <c r="A331" s="59"/>
      <c r="B331" s="60"/>
      <c r="C331" s="61"/>
      <c r="D331" s="424"/>
      <c r="E331" s="19"/>
      <c r="F331" s="298"/>
    </row>
    <row r="332" spans="1:6" x14ac:dyDescent="0.2">
      <c r="F332" s="430"/>
    </row>
    <row r="333" spans="1:6" ht="25.5" x14ac:dyDescent="0.2">
      <c r="A333" s="220"/>
      <c r="B333" s="221" t="s">
        <v>301</v>
      </c>
      <c r="C333" s="115"/>
      <c r="D333" s="116"/>
      <c r="E333" s="117"/>
      <c r="F333" s="125"/>
    </row>
    <row r="334" spans="1:6" x14ac:dyDescent="0.2">
      <c r="A334" s="222"/>
      <c r="B334" s="223"/>
      <c r="C334" s="11"/>
      <c r="D334" s="12"/>
      <c r="E334" s="13"/>
      <c r="F334" s="436"/>
    </row>
    <row r="335" spans="1:6" x14ac:dyDescent="0.2">
      <c r="A335" s="14"/>
      <c r="B335" s="223"/>
      <c r="C335" s="11"/>
      <c r="D335" s="12"/>
      <c r="E335" s="13"/>
      <c r="F335" s="436"/>
    </row>
    <row r="336" spans="1:6" x14ac:dyDescent="0.2">
      <c r="A336" s="182" t="s">
        <v>206</v>
      </c>
      <c r="B336" s="405" t="s">
        <v>207</v>
      </c>
      <c r="C336" s="406"/>
      <c r="D336" s="406"/>
      <c r="E336" s="304"/>
      <c r="F336" s="384"/>
    </row>
    <row r="337" spans="1:6" x14ac:dyDescent="0.2">
      <c r="A337" s="14"/>
      <c r="B337" s="223"/>
      <c r="C337" s="11"/>
      <c r="D337" s="12"/>
      <c r="E337" s="13"/>
      <c r="F337" s="436"/>
    </row>
    <row r="338" spans="1:6" ht="25.5" x14ac:dyDescent="0.2">
      <c r="A338" s="15">
        <v>1</v>
      </c>
      <c r="B338" s="225" t="s">
        <v>296</v>
      </c>
      <c r="C338" s="226"/>
      <c r="D338" s="226"/>
      <c r="E338" s="437"/>
      <c r="F338" s="30"/>
    </row>
    <row r="339" spans="1:6" x14ac:dyDescent="0.2">
      <c r="A339" s="17" t="s">
        <v>209</v>
      </c>
      <c r="B339" s="225" t="s">
        <v>210</v>
      </c>
      <c r="C339" s="226" t="s">
        <v>27</v>
      </c>
      <c r="D339" s="415" t="s">
        <v>211</v>
      </c>
      <c r="E339" s="19"/>
      <c r="F339" s="19">
        <f>D339*E339</f>
        <v>0</v>
      </c>
    </row>
    <row r="340" spans="1:6" x14ac:dyDescent="0.2">
      <c r="A340" s="17"/>
      <c r="B340" s="225"/>
      <c r="C340" s="226"/>
      <c r="D340" s="415"/>
      <c r="E340" s="437"/>
      <c r="F340" s="30"/>
    </row>
    <row r="341" spans="1:6" ht="51" x14ac:dyDescent="0.2">
      <c r="A341" s="15">
        <f>A338+1</f>
        <v>2</v>
      </c>
      <c r="B341" s="225" t="s">
        <v>212</v>
      </c>
      <c r="C341" s="226"/>
      <c r="D341" s="226"/>
      <c r="E341" s="437"/>
      <c r="F341" s="30"/>
    </row>
    <row r="342" spans="1:6" x14ac:dyDescent="0.2">
      <c r="A342" s="17" t="s">
        <v>209</v>
      </c>
      <c r="B342" s="50" t="s">
        <v>213</v>
      </c>
      <c r="C342" s="20" t="s">
        <v>62</v>
      </c>
      <c r="D342" s="226">
        <v>125</v>
      </c>
      <c r="E342" s="438"/>
      <c r="F342" s="19">
        <f>D342*E342</f>
        <v>0</v>
      </c>
    </row>
    <row r="343" spans="1:6" x14ac:dyDescent="0.2">
      <c r="A343" s="17" t="s">
        <v>209</v>
      </c>
      <c r="B343" s="225" t="s">
        <v>214</v>
      </c>
      <c r="C343" s="226" t="s">
        <v>62</v>
      </c>
      <c r="D343" s="226" t="s">
        <v>302</v>
      </c>
      <c r="E343" s="439"/>
      <c r="F343" s="19">
        <f>D343*E343</f>
        <v>0</v>
      </c>
    </row>
    <row r="344" spans="1:6" x14ac:dyDescent="0.2">
      <c r="A344" s="17" t="s">
        <v>209</v>
      </c>
      <c r="B344" s="225" t="s">
        <v>216</v>
      </c>
      <c r="C344" s="226" t="s">
        <v>62</v>
      </c>
      <c r="D344" s="226" t="s">
        <v>303</v>
      </c>
      <c r="E344" s="437"/>
      <c r="F344" s="19">
        <f>D344*E344</f>
        <v>0</v>
      </c>
    </row>
    <row r="345" spans="1:6" x14ac:dyDescent="0.2">
      <c r="A345" s="17" t="s">
        <v>209</v>
      </c>
      <c r="B345" s="225" t="s">
        <v>218</v>
      </c>
      <c r="C345" s="226" t="s">
        <v>62</v>
      </c>
      <c r="D345" s="226" t="s">
        <v>304</v>
      </c>
      <c r="E345" s="439"/>
      <c r="F345" s="19">
        <f>D345*E345</f>
        <v>0</v>
      </c>
    </row>
    <row r="346" spans="1:6" x14ac:dyDescent="0.2">
      <c r="A346" s="17"/>
      <c r="B346" s="225"/>
      <c r="C346" s="226"/>
      <c r="D346" s="425"/>
      <c r="E346" s="437"/>
      <c r="F346" s="30"/>
    </row>
    <row r="347" spans="1:6" ht="153" x14ac:dyDescent="0.2">
      <c r="A347" s="15">
        <f>A341+1</f>
        <v>3</v>
      </c>
      <c r="B347" s="21" t="s">
        <v>219</v>
      </c>
      <c r="C347" s="228"/>
      <c r="D347" s="22"/>
      <c r="E347" s="23"/>
      <c r="F347" s="23"/>
    </row>
    <row r="348" spans="1:6" x14ac:dyDescent="0.2">
      <c r="A348" s="24"/>
      <c r="B348" s="25"/>
      <c r="C348" s="228"/>
      <c r="D348" s="22"/>
      <c r="E348" s="23"/>
      <c r="F348" s="23"/>
    </row>
    <row r="349" spans="1:6" ht="25.5" x14ac:dyDescent="0.2">
      <c r="A349" s="26" t="s">
        <v>209</v>
      </c>
      <c r="B349" s="229" t="s">
        <v>220</v>
      </c>
      <c r="C349" s="230" t="s">
        <v>27</v>
      </c>
      <c r="D349" s="18">
        <v>1</v>
      </c>
      <c r="E349" s="23"/>
      <c r="F349" s="19"/>
    </row>
    <row r="350" spans="1:6" ht="25.5" x14ac:dyDescent="0.2">
      <c r="A350" s="26" t="s">
        <v>209</v>
      </c>
      <c r="B350" s="231" t="s">
        <v>221</v>
      </c>
      <c r="C350" s="28" t="s">
        <v>27</v>
      </c>
      <c r="D350" s="18">
        <v>2</v>
      </c>
      <c r="E350" s="19"/>
      <c r="F350" s="19"/>
    </row>
    <row r="351" spans="1:6" ht="25.5" x14ac:dyDescent="0.2">
      <c r="A351" s="26" t="s">
        <v>209</v>
      </c>
      <c r="B351" s="231" t="s">
        <v>222</v>
      </c>
      <c r="C351" s="28" t="s">
        <v>27</v>
      </c>
      <c r="D351" s="18">
        <v>3</v>
      </c>
      <c r="E351" s="19"/>
      <c r="F351" s="19"/>
    </row>
    <row r="352" spans="1:6" x14ac:dyDescent="0.2">
      <c r="A352" s="26" t="s">
        <v>209</v>
      </c>
      <c r="B352" s="231" t="s">
        <v>223</v>
      </c>
      <c r="C352" s="28" t="s">
        <v>27</v>
      </c>
      <c r="D352" s="18">
        <v>3</v>
      </c>
      <c r="E352" s="19"/>
      <c r="F352" s="19"/>
    </row>
    <row r="353" spans="1:6" ht="25.5" x14ac:dyDescent="0.2">
      <c r="A353" s="26" t="s">
        <v>209</v>
      </c>
      <c r="B353" s="232" t="s">
        <v>224</v>
      </c>
      <c r="C353" s="28" t="s">
        <v>27</v>
      </c>
      <c r="D353" s="18">
        <v>1</v>
      </c>
      <c r="E353" s="19"/>
      <c r="F353" s="19"/>
    </row>
    <row r="354" spans="1:6" x14ac:dyDescent="0.2">
      <c r="A354" s="26" t="s">
        <v>209</v>
      </c>
      <c r="B354" s="4" t="s">
        <v>225</v>
      </c>
      <c r="C354" s="28" t="s">
        <v>27</v>
      </c>
      <c r="D354" s="18">
        <v>1</v>
      </c>
      <c r="E354" s="19"/>
      <c r="F354" s="19"/>
    </row>
    <row r="355" spans="1:6" x14ac:dyDescent="0.2">
      <c r="A355" s="26" t="s">
        <v>209</v>
      </c>
      <c r="B355" s="4" t="s">
        <v>226</v>
      </c>
      <c r="C355" s="28" t="s">
        <v>27</v>
      </c>
      <c r="D355" s="18">
        <v>5</v>
      </c>
      <c r="E355" s="19"/>
      <c r="F355" s="19"/>
    </row>
    <row r="356" spans="1:6" x14ac:dyDescent="0.2">
      <c r="A356" s="26" t="s">
        <v>209</v>
      </c>
      <c r="B356" s="4" t="s">
        <v>227</v>
      </c>
      <c r="C356" s="28" t="s">
        <v>27</v>
      </c>
      <c r="D356" s="18">
        <v>1</v>
      </c>
      <c r="E356" s="19"/>
      <c r="F356" s="19"/>
    </row>
    <row r="357" spans="1:6" ht="25.5" x14ac:dyDescent="0.2">
      <c r="A357" s="26" t="s">
        <v>209</v>
      </c>
      <c r="B357" s="4" t="s">
        <v>228</v>
      </c>
      <c r="C357" s="28" t="s">
        <v>27</v>
      </c>
      <c r="D357" s="18">
        <v>1</v>
      </c>
      <c r="E357" s="19"/>
      <c r="F357" s="19"/>
    </row>
    <row r="358" spans="1:6" ht="25.5" x14ac:dyDescent="0.2">
      <c r="A358" s="26" t="s">
        <v>209</v>
      </c>
      <c r="B358" s="231" t="s">
        <v>229</v>
      </c>
      <c r="C358" s="28" t="s">
        <v>27</v>
      </c>
      <c r="D358" s="18">
        <v>1</v>
      </c>
      <c r="E358" s="19"/>
      <c r="F358" s="23"/>
    </row>
    <row r="359" spans="1:6" x14ac:dyDescent="0.2">
      <c r="A359" s="26" t="s">
        <v>209</v>
      </c>
      <c r="B359" s="232" t="s">
        <v>230</v>
      </c>
      <c r="C359" s="28" t="s">
        <v>27</v>
      </c>
      <c r="D359" s="18">
        <v>1</v>
      </c>
      <c r="E359" s="19"/>
      <c r="F359" s="19"/>
    </row>
    <row r="360" spans="1:6" x14ac:dyDescent="0.2">
      <c r="A360" s="26" t="s">
        <v>209</v>
      </c>
      <c r="B360" s="232" t="s">
        <v>231</v>
      </c>
      <c r="C360" s="28" t="s">
        <v>27</v>
      </c>
      <c r="D360" s="18">
        <v>1</v>
      </c>
      <c r="E360" s="19"/>
      <c r="F360" s="19"/>
    </row>
    <row r="361" spans="1:6" x14ac:dyDescent="0.2">
      <c r="A361" s="26" t="s">
        <v>209</v>
      </c>
      <c r="B361" s="232" t="s">
        <v>232</v>
      </c>
      <c r="C361" s="28" t="s">
        <v>27</v>
      </c>
      <c r="D361" s="18">
        <v>1</v>
      </c>
      <c r="E361" s="19"/>
      <c r="F361" s="19"/>
    </row>
    <row r="362" spans="1:6" x14ac:dyDescent="0.2">
      <c r="A362" s="26" t="s">
        <v>209</v>
      </c>
      <c r="B362" s="232" t="s">
        <v>233</v>
      </c>
      <c r="C362" s="28" t="s">
        <v>27</v>
      </c>
      <c r="D362" s="18">
        <v>1</v>
      </c>
      <c r="E362" s="19"/>
      <c r="F362" s="19"/>
    </row>
    <row r="363" spans="1:6" x14ac:dyDescent="0.2">
      <c r="A363" s="26" t="s">
        <v>209</v>
      </c>
      <c r="B363" s="232" t="s">
        <v>234</v>
      </c>
      <c r="C363" s="28" t="s">
        <v>27</v>
      </c>
      <c r="D363" s="18">
        <v>1</v>
      </c>
      <c r="E363" s="19"/>
      <c r="F363" s="19"/>
    </row>
    <row r="364" spans="1:6" x14ac:dyDescent="0.2">
      <c r="A364" s="26" t="s">
        <v>209</v>
      </c>
      <c r="B364" s="232" t="s">
        <v>235</v>
      </c>
      <c r="C364" s="28" t="s">
        <v>27</v>
      </c>
      <c r="D364" s="18">
        <v>1</v>
      </c>
      <c r="E364" s="19"/>
      <c r="F364" s="19"/>
    </row>
    <row r="365" spans="1:6" ht="25.5" x14ac:dyDescent="0.2">
      <c r="A365" s="26" t="s">
        <v>209</v>
      </c>
      <c r="B365" s="232" t="s">
        <v>236</v>
      </c>
      <c r="C365" s="28" t="s">
        <v>27</v>
      </c>
      <c r="D365" s="18">
        <v>1</v>
      </c>
      <c r="E365" s="19"/>
      <c r="F365" s="19"/>
    </row>
    <row r="366" spans="1:6" x14ac:dyDescent="0.2">
      <c r="A366" s="26" t="s">
        <v>209</v>
      </c>
      <c r="B366" s="4" t="s">
        <v>237</v>
      </c>
      <c r="C366" s="28" t="s">
        <v>27</v>
      </c>
      <c r="D366" s="18">
        <v>1</v>
      </c>
      <c r="E366" s="19"/>
      <c r="F366" s="19"/>
    </row>
    <row r="367" spans="1:6" ht="38.25" x14ac:dyDescent="0.2">
      <c r="A367" s="26" t="s">
        <v>209</v>
      </c>
      <c r="B367" s="4" t="s">
        <v>238</v>
      </c>
      <c r="C367" s="28" t="s">
        <v>239</v>
      </c>
      <c r="D367" s="18">
        <v>1</v>
      </c>
      <c r="E367" s="19"/>
      <c r="F367" s="19"/>
    </row>
    <row r="368" spans="1:6" x14ac:dyDescent="0.2">
      <c r="A368" s="26"/>
      <c r="B368" s="4"/>
      <c r="C368" s="28"/>
      <c r="D368" s="18"/>
      <c r="E368" s="19"/>
      <c r="F368" s="19"/>
    </row>
    <row r="369" spans="1:6" x14ac:dyDescent="0.2">
      <c r="A369" s="233"/>
      <c r="B369" s="234" t="s">
        <v>240</v>
      </c>
      <c r="C369" s="235" t="s">
        <v>27</v>
      </c>
      <c r="D369" s="235">
        <v>1</v>
      </c>
      <c r="E369" s="29"/>
      <c r="F369" s="29">
        <f>D369*E369</f>
        <v>0</v>
      </c>
    </row>
    <row r="370" spans="1:6" x14ac:dyDescent="0.2">
      <c r="A370" s="233"/>
      <c r="B370" s="236"/>
      <c r="C370" s="237"/>
      <c r="D370" s="417"/>
      <c r="E370" s="30"/>
      <c r="F370" s="30"/>
    </row>
    <row r="371" spans="1:6" x14ac:dyDescent="0.2">
      <c r="A371" s="26"/>
      <c r="B371" s="50"/>
      <c r="C371" s="31"/>
      <c r="D371" s="38"/>
      <c r="E371" s="19"/>
      <c r="F371" s="30"/>
    </row>
    <row r="372" spans="1:6" ht="25.5" x14ac:dyDescent="0.2">
      <c r="A372" s="15">
        <f>A347+1</f>
        <v>4</v>
      </c>
      <c r="B372" s="50" t="s">
        <v>241</v>
      </c>
      <c r="C372" s="31" t="s">
        <v>27</v>
      </c>
      <c r="D372" s="32">
        <v>14</v>
      </c>
      <c r="E372" s="19"/>
      <c r="F372" s="30">
        <f>D372*E372</f>
        <v>0</v>
      </c>
    </row>
    <row r="373" spans="1:6" x14ac:dyDescent="0.2">
      <c r="A373" s="15"/>
      <c r="B373" s="33"/>
      <c r="C373" s="34"/>
      <c r="D373" s="32"/>
      <c r="E373" s="23"/>
      <c r="F373" s="23"/>
    </row>
    <row r="374" spans="1:6" ht="51" x14ac:dyDescent="0.2">
      <c r="A374" s="15">
        <f>A372+1</f>
        <v>5</v>
      </c>
      <c r="B374" s="238" t="s">
        <v>242</v>
      </c>
      <c r="C374" s="31" t="s">
        <v>27</v>
      </c>
      <c r="D374" s="32">
        <v>2</v>
      </c>
      <c r="E374" s="19"/>
      <c r="F374" s="30">
        <f>D374*E374</f>
        <v>0</v>
      </c>
    </row>
    <row r="375" spans="1:6" x14ac:dyDescent="0.2">
      <c r="A375" s="15"/>
      <c r="B375" s="238"/>
      <c r="C375" s="31"/>
      <c r="D375" s="32"/>
      <c r="E375" s="19"/>
      <c r="F375" s="19"/>
    </row>
    <row r="376" spans="1:6" ht="25.5" x14ac:dyDescent="0.2">
      <c r="A376" s="15">
        <f>A374+1</f>
        <v>6</v>
      </c>
      <c r="B376" s="50" t="s">
        <v>243</v>
      </c>
      <c r="C376" s="31"/>
      <c r="D376" s="32"/>
      <c r="E376" s="19"/>
      <c r="F376" s="19"/>
    </row>
    <row r="377" spans="1:6" x14ac:dyDescent="0.2">
      <c r="A377" s="15" t="s">
        <v>209</v>
      </c>
      <c r="B377" s="50" t="s">
        <v>244</v>
      </c>
      <c r="C377" s="31" t="s">
        <v>27</v>
      </c>
      <c r="D377" s="32">
        <v>1</v>
      </c>
      <c r="E377" s="19"/>
      <c r="F377" s="30">
        <f>D377*E377</f>
        <v>0</v>
      </c>
    </row>
    <row r="378" spans="1:6" x14ac:dyDescent="0.2">
      <c r="A378" s="15"/>
      <c r="B378" s="50"/>
      <c r="C378" s="31"/>
      <c r="D378" s="32"/>
      <c r="E378" s="19"/>
      <c r="F378" s="19"/>
    </row>
    <row r="379" spans="1:6" ht="38.25" x14ac:dyDescent="0.2">
      <c r="A379" s="15">
        <f>A376+1</f>
        <v>7</v>
      </c>
      <c r="B379" s="4" t="s">
        <v>245</v>
      </c>
      <c r="C379" s="28" t="s">
        <v>27</v>
      </c>
      <c r="D379" s="18">
        <v>1</v>
      </c>
      <c r="E379" s="19"/>
      <c r="F379" s="30">
        <f>D379*E379</f>
        <v>0</v>
      </c>
    </row>
    <row r="380" spans="1:6" x14ac:dyDescent="0.2">
      <c r="A380" s="15"/>
      <c r="B380" s="4"/>
      <c r="C380" s="28"/>
      <c r="D380" s="22"/>
      <c r="E380" s="19"/>
      <c r="F380" s="30"/>
    </row>
    <row r="381" spans="1:6" ht="114.75" x14ac:dyDescent="0.2">
      <c r="A381" s="15">
        <f>A379+1</f>
        <v>8</v>
      </c>
      <c r="B381" s="21" t="s">
        <v>246</v>
      </c>
      <c r="C381" s="28" t="s">
        <v>27</v>
      </c>
      <c r="D381" s="18">
        <v>1</v>
      </c>
      <c r="E381" s="19"/>
      <c r="F381" s="30">
        <f>D381*E381</f>
        <v>0</v>
      </c>
    </row>
    <row r="382" spans="1:6" x14ac:dyDescent="0.2">
      <c r="A382" s="15"/>
      <c r="B382" s="4"/>
      <c r="C382" s="28"/>
      <c r="D382" s="18"/>
      <c r="E382" s="19"/>
      <c r="F382" s="30"/>
    </row>
    <row r="383" spans="1:6" ht="38.25" x14ac:dyDescent="0.2">
      <c r="A383" s="15">
        <f>A381+1</f>
        <v>9</v>
      </c>
      <c r="B383" s="4" t="s">
        <v>247</v>
      </c>
      <c r="C383" s="28"/>
      <c r="D383" s="18"/>
      <c r="E383" s="19"/>
      <c r="F383" s="30"/>
    </row>
    <row r="384" spans="1:6" x14ac:dyDescent="0.2">
      <c r="A384" s="26" t="s">
        <v>209</v>
      </c>
      <c r="B384" s="50" t="s">
        <v>248</v>
      </c>
      <c r="C384" s="31" t="s">
        <v>249</v>
      </c>
      <c r="D384" s="32">
        <v>2</v>
      </c>
      <c r="E384" s="19"/>
      <c r="F384" s="30">
        <f>D384*E384</f>
        <v>0</v>
      </c>
    </row>
    <row r="385" spans="1:6" x14ac:dyDescent="0.2">
      <c r="A385" s="26" t="s">
        <v>209</v>
      </c>
      <c r="B385" s="50" t="s">
        <v>250</v>
      </c>
      <c r="C385" s="31" t="s">
        <v>249</v>
      </c>
      <c r="D385" s="32">
        <v>1</v>
      </c>
      <c r="E385" s="19"/>
      <c r="F385" s="30">
        <f>D385*E385</f>
        <v>0</v>
      </c>
    </row>
    <row r="386" spans="1:6" x14ac:dyDescent="0.2">
      <c r="A386" s="15"/>
      <c r="B386" s="4"/>
      <c r="C386" s="28"/>
      <c r="D386" s="18"/>
      <c r="E386" s="19"/>
      <c r="F386" s="30"/>
    </row>
    <row r="387" spans="1:6" ht="38.25" x14ac:dyDescent="0.2">
      <c r="A387" s="15">
        <f>A383+1</f>
        <v>10</v>
      </c>
      <c r="B387" s="50" t="s">
        <v>251</v>
      </c>
      <c r="C387" s="31"/>
      <c r="D387" s="32"/>
      <c r="E387" s="23"/>
      <c r="F387" s="23"/>
    </row>
    <row r="388" spans="1:6" x14ac:dyDescent="0.2">
      <c r="A388" s="26" t="s">
        <v>209</v>
      </c>
      <c r="B388" s="50" t="s">
        <v>248</v>
      </c>
      <c r="C388" s="31" t="s">
        <v>249</v>
      </c>
      <c r="D388" s="32">
        <v>2</v>
      </c>
      <c r="E388" s="23"/>
      <c r="F388" s="30">
        <f>D388*E388</f>
        <v>0</v>
      </c>
    </row>
    <row r="389" spans="1:6" x14ac:dyDescent="0.2">
      <c r="A389" s="26" t="s">
        <v>209</v>
      </c>
      <c r="B389" s="50" t="s">
        <v>250</v>
      </c>
      <c r="C389" s="31" t="s">
        <v>249</v>
      </c>
      <c r="D389" s="32">
        <v>1</v>
      </c>
      <c r="E389" s="23"/>
      <c r="F389" s="30">
        <f>D389*E389</f>
        <v>0</v>
      </c>
    </row>
    <row r="390" spans="1:6" x14ac:dyDescent="0.2">
      <c r="A390" s="36"/>
      <c r="B390" s="239"/>
      <c r="C390" s="37"/>
      <c r="D390" s="32"/>
      <c r="E390" s="23"/>
      <c r="F390" s="23"/>
    </row>
    <row r="391" spans="1:6" ht="25.5" x14ac:dyDescent="0.2">
      <c r="A391" s="15">
        <f>A387+1</f>
        <v>11</v>
      </c>
      <c r="B391" s="50" t="s">
        <v>252</v>
      </c>
      <c r="C391" s="31"/>
      <c r="D391" s="32"/>
      <c r="E391" s="19"/>
      <c r="F391" s="19"/>
    </row>
    <row r="392" spans="1:6" ht="27.75" x14ac:dyDescent="0.2">
      <c r="A392" s="26" t="s">
        <v>209</v>
      </c>
      <c r="B392" s="50" t="s">
        <v>336</v>
      </c>
      <c r="C392" s="31" t="s">
        <v>62</v>
      </c>
      <c r="D392" s="32">
        <v>5</v>
      </c>
      <c r="E392" s="19"/>
      <c r="F392" s="30">
        <f>D392*E392</f>
        <v>0</v>
      </c>
    </row>
    <row r="393" spans="1:6" ht="27.75" x14ac:dyDescent="0.2">
      <c r="A393" s="26" t="s">
        <v>209</v>
      </c>
      <c r="B393" s="50" t="s">
        <v>337</v>
      </c>
      <c r="C393" s="31" t="s">
        <v>62</v>
      </c>
      <c r="D393" s="32">
        <v>20</v>
      </c>
      <c r="E393" s="19"/>
      <c r="F393" s="30">
        <f>D393*E393</f>
        <v>0</v>
      </c>
    </row>
    <row r="394" spans="1:6" ht="15" x14ac:dyDescent="0.2">
      <c r="A394" s="26" t="s">
        <v>209</v>
      </c>
      <c r="B394" s="50" t="s">
        <v>338</v>
      </c>
      <c r="C394" s="31" t="s">
        <v>62</v>
      </c>
      <c r="D394" s="32">
        <v>15</v>
      </c>
      <c r="E394" s="19"/>
      <c r="F394" s="30">
        <f>D394*E394</f>
        <v>0</v>
      </c>
    </row>
    <row r="395" spans="1:6" ht="27.75" x14ac:dyDescent="0.2">
      <c r="A395" s="26" t="s">
        <v>209</v>
      </c>
      <c r="B395" s="50" t="s">
        <v>339</v>
      </c>
      <c r="C395" s="31" t="s">
        <v>62</v>
      </c>
      <c r="D395" s="32">
        <v>15</v>
      </c>
      <c r="E395" s="19"/>
      <c r="F395" s="30">
        <f>D395*E395</f>
        <v>0</v>
      </c>
    </row>
    <row r="396" spans="1:6" ht="27.75" x14ac:dyDescent="0.2">
      <c r="A396" s="26" t="s">
        <v>209</v>
      </c>
      <c r="B396" s="50" t="s">
        <v>333</v>
      </c>
      <c r="C396" s="31" t="s">
        <v>62</v>
      </c>
      <c r="D396" s="32">
        <v>10</v>
      </c>
      <c r="E396" s="19"/>
      <c r="F396" s="30">
        <f>D396*E396</f>
        <v>0</v>
      </c>
    </row>
    <row r="397" spans="1:6" x14ac:dyDescent="0.2">
      <c r="A397" s="24"/>
      <c r="B397" s="239"/>
      <c r="C397" s="37"/>
      <c r="D397" s="32"/>
      <c r="E397" s="23"/>
      <c r="F397" s="23"/>
    </row>
    <row r="398" spans="1:6" ht="51" x14ac:dyDescent="0.2">
      <c r="A398" s="15">
        <f>A391+1</f>
        <v>12</v>
      </c>
      <c r="B398" s="50" t="s">
        <v>253</v>
      </c>
      <c r="C398" s="20"/>
      <c r="D398" s="39"/>
      <c r="E398" s="19"/>
      <c r="F398" s="19"/>
    </row>
    <row r="399" spans="1:6" x14ac:dyDescent="0.2">
      <c r="A399" s="17" t="s">
        <v>209</v>
      </c>
      <c r="B399" s="231" t="s">
        <v>254</v>
      </c>
      <c r="C399" s="31" t="s">
        <v>62</v>
      </c>
      <c r="D399" s="32">
        <v>4</v>
      </c>
      <c r="E399" s="23"/>
      <c r="F399" s="30">
        <f>D399*E399</f>
        <v>0</v>
      </c>
    </row>
    <row r="400" spans="1:6" x14ac:dyDescent="0.2">
      <c r="A400" s="40"/>
      <c r="B400" s="25"/>
      <c r="C400" s="240"/>
      <c r="D400" s="22"/>
      <c r="E400" s="23"/>
      <c r="F400" s="143"/>
    </row>
    <row r="401" spans="1:6" x14ac:dyDescent="0.2">
      <c r="A401" s="182" t="s">
        <v>206</v>
      </c>
      <c r="B401" s="405" t="s">
        <v>277</v>
      </c>
      <c r="C401" s="406"/>
      <c r="D401" s="406"/>
      <c r="E401" s="304" t="s">
        <v>279</v>
      </c>
      <c r="F401" s="384">
        <f>SUM(F337:F400)</f>
        <v>0</v>
      </c>
    </row>
    <row r="402" spans="1:6" x14ac:dyDescent="0.2">
      <c r="A402" s="41"/>
      <c r="B402" s="241"/>
      <c r="C402" s="43"/>
      <c r="D402" s="144"/>
      <c r="E402" s="440"/>
      <c r="F402" s="441"/>
    </row>
    <row r="403" spans="1:6" ht="25.5" x14ac:dyDescent="0.2">
      <c r="A403" s="97" t="s">
        <v>263</v>
      </c>
      <c r="B403" s="426" t="s">
        <v>257</v>
      </c>
      <c r="C403" s="102"/>
      <c r="D403" s="148"/>
      <c r="E403" s="149"/>
      <c r="F403" s="149"/>
    </row>
    <row r="404" spans="1:6" x14ac:dyDescent="0.2">
      <c r="A404" s="14"/>
      <c r="B404" s="242"/>
      <c r="C404" s="28"/>
      <c r="D404" s="22"/>
      <c r="E404" s="19"/>
      <c r="F404" s="19"/>
    </row>
    <row r="405" spans="1:6" ht="51" x14ac:dyDescent="0.2">
      <c r="A405" s="15">
        <v>1</v>
      </c>
      <c r="B405" s="50" t="s">
        <v>258</v>
      </c>
      <c r="C405" s="28" t="s">
        <v>62</v>
      </c>
      <c r="D405" s="18">
        <v>40</v>
      </c>
      <c r="E405" s="437"/>
      <c r="F405" s="30">
        <f>D405*E405</f>
        <v>0</v>
      </c>
    </row>
    <row r="406" spans="1:6" x14ac:dyDescent="0.2">
      <c r="A406" s="14"/>
      <c r="B406" s="243"/>
      <c r="C406" s="28"/>
      <c r="D406" s="22"/>
      <c r="E406" s="19"/>
      <c r="F406" s="298"/>
    </row>
    <row r="407" spans="1:6" ht="38.25" x14ac:dyDescent="0.2">
      <c r="A407" s="15">
        <f>A405+1</f>
        <v>2</v>
      </c>
      <c r="B407" s="50" t="s">
        <v>259</v>
      </c>
      <c r="C407" s="28" t="s">
        <v>62</v>
      </c>
      <c r="D407" s="18">
        <v>40</v>
      </c>
      <c r="E407" s="437"/>
      <c r="F407" s="30">
        <f>D407*E407</f>
        <v>0</v>
      </c>
    </row>
    <row r="408" spans="1:6" x14ac:dyDescent="0.2">
      <c r="A408" s="15"/>
      <c r="B408" s="50"/>
      <c r="C408" s="28"/>
      <c r="D408" s="22"/>
      <c r="E408" s="437"/>
      <c r="F408" s="437"/>
    </row>
    <row r="409" spans="1:6" ht="63.75" x14ac:dyDescent="0.2">
      <c r="A409" s="15">
        <f>A407+1</f>
        <v>3</v>
      </c>
      <c r="B409" s="244" t="s">
        <v>260</v>
      </c>
      <c r="C409" s="46" t="s">
        <v>62</v>
      </c>
      <c r="D409" s="18">
        <v>20</v>
      </c>
      <c r="E409" s="437"/>
      <c r="F409" s="30">
        <f>D409*E409</f>
        <v>0</v>
      </c>
    </row>
    <row r="410" spans="1:6" x14ac:dyDescent="0.2">
      <c r="A410" s="15"/>
      <c r="B410" s="244"/>
      <c r="C410" s="46"/>
      <c r="D410" s="18"/>
      <c r="E410" s="437"/>
      <c r="F410" s="437"/>
    </row>
    <row r="411" spans="1:6" ht="40.5" x14ac:dyDescent="0.2">
      <c r="A411" s="15">
        <f>A409+1</f>
        <v>4</v>
      </c>
      <c r="B411" s="229" t="s">
        <v>340</v>
      </c>
      <c r="C411" s="28" t="s">
        <v>27</v>
      </c>
      <c r="D411" s="18">
        <v>2</v>
      </c>
      <c r="E411" s="439"/>
      <c r="F411" s="30">
        <f>D411*E411</f>
        <v>0</v>
      </c>
    </row>
    <row r="412" spans="1:6" x14ac:dyDescent="0.2">
      <c r="A412" s="15"/>
      <c r="B412" s="229"/>
      <c r="C412" s="28"/>
      <c r="D412" s="18"/>
      <c r="E412" s="439"/>
      <c r="F412" s="439"/>
    </row>
    <row r="413" spans="1:6" ht="53.25" x14ac:dyDescent="0.2">
      <c r="A413" s="15">
        <f>A411+1</f>
        <v>5</v>
      </c>
      <c r="B413" s="50" t="s">
        <v>341</v>
      </c>
      <c r="C413" s="28" t="s">
        <v>27</v>
      </c>
      <c r="D413" s="18">
        <v>20</v>
      </c>
      <c r="E413" s="439"/>
      <c r="F413" s="30">
        <f>D413*E413</f>
        <v>0</v>
      </c>
    </row>
    <row r="414" spans="1:6" x14ac:dyDescent="0.2">
      <c r="A414" s="15"/>
      <c r="B414" s="243"/>
      <c r="C414" s="28"/>
      <c r="D414" s="18"/>
      <c r="E414" s="437"/>
      <c r="F414" s="298"/>
    </row>
    <row r="415" spans="1:6" ht="25.5" x14ac:dyDescent="0.2">
      <c r="A415" s="15">
        <f>A413+1</f>
        <v>6</v>
      </c>
      <c r="B415" s="50" t="s">
        <v>261</v>
      </c>
      <c r="C415" s="28" t="s">
        <v>27</v>
      </c>
      <c r="D415" s="18">
        <v>20</v>
      </c>
      <c r="E415" s="439"/>
      <c r="F415" s="30">
        <f>D415*E415</f>
        <v>0</v>
      </c>
    </row>
    <row r="416" spans="1:6" x14ac:dyDescent="0.2">
      <c r="A416" s="15"/>
      <c r="B416" s="50"/>
      <c r="C416" s="28"/>
      <c r="D416" s="18"/>
      <c r="E416" s="437"/>
      <c r="F416" s="437"/>
    </row>
    <row r="417" spans="1:6" ht="51" x14ac:dyDescent="0.2">
      <c r="A417" s="15">
        <f>A415+1</f>
        <v>7</v>
      </c>
      <c r="B417" s="50" t="s">
        <v>262</v>
      </c>
      <c r="C417" s="28" t="s">
        <v>27</v>
      </c>
      <c r="D417" s="18">
        <v>1</v>
      </c>
      <c r="E417" s="437"/>
      <c r="F417" s="30">
        <f>D417*E417</f>
        <v>0</v>
      </c>
    </row>
    <row r="418" spans="1:6" x14ac:dyDescent="0.2">
      <c r="A418" s="15"/>
      <c r="B418" s="50"/>
      <c r="C418" s="28"/>
      <c r="D418" s="18"/>
      <c r="E418" s="437"/>
      <c r="F418" s="437"/>
    </row>
    <row r="419" spans="1:6" x14ac:dyDescent="0.2">
      <c r="A419" s="182" t="s">
        <v>263</v>
      </c>
      <c r="B419" s="405" t="s">
        <v>264</v>
      </c>
      <c r="C419" s="406"/>
      <c r="D419" s="406"/>
      <c r="E419" s="304"/>
      <c r="F419" s="384">
        <f>SUM(F404:F418)</f>
        <v>0</v>
      </c>
    </row>
    <row r="420" spans="1:6" x14ac:dyDescent="0.2">
      <c r="A420" s="24"/>
      <c r="B420" s="239"/>
      <c r="C420" s="47"/>
      <c r="D420" s="22"/>
      <c r="E420" s="23"/>
      <c r="F420" s="23"/>
    </row>
    <row r="421" spans="1:6" x14ac:dyDescent="0.2">
      <c r="A421" s="97" t="s">
        <v>265</v>
      </c>
      <c r="B421" s="427" t="s">
        <v>266</v>
      </c>
      <c r="C421" s="150"/>
      <c r="D421" s="151"/>
      <c r="E421" s="445"/>
      <c r="F421" s="446"/>
    </row>
    <row r="422" spans="1:6" x14ac:dyDescent="0.2">
      <c r="A422" s="14"/>
      <c r="B422" s="243"/>
      <c r="C422" s="48"/>
      <c r="D422" s="49"/>
      <c r="E422" s="436"/>
      <c r="F422" s="298"/>
    </row>
    <row r="423" spans="1:6" ht="38.25" x14ac:dyDescent="0.2">
      <c r="A423" s="26" t="s">
        <v>267</v>
      </c>
      <c r="B423" s="50" t="s">
        <v>268</v>
      </c>
      <c r="C423" s="28" t="s">
        <v>239</v>
      </c>
      <c r="D423" s="18">
        <v>1</v>
      </c>
      <c r="E423" s="19"/>
      <c r="F423" s="30">
        <f>D423*E423</f>
        <v>0</v>
      </c>
    </row>
    <row r="424" spans="1:6" x14ac:dyDescent="0.2">
      <c r="A424" s="26"/>
      <c r="B424" s="50"/>
      <c r="C424" s="28"/>
      <c r="D424" s="18"/>
      <c r="E424" s="19"/>
      <c r="F424" s="437"/>
    </row>
    <row r="425" spans="1:6" ht="25.5" x14ac:dyDescent="0.2">
      <c r="A425" s="15">
        <f>A423+1</f>
        <v>2</v>
      </c>
      <c r="B425" s="229" t="s">
        <v>269</v>
      </c>
      <c r="C425" s="28" t="s">
        <v>239</v>
      </c>
      <c r="D425" s="18">
        <v>1</v>
      </c>
      <c r="E425" s="19"/>
      <c r="F425" s="30">
        <f>D425*E425</f>
        <v>0</v>
      </c>
    </row>
    <row r="426" spans="1:6" x14ac:dyDescent="0.2">
      <c r="A426" s="15"/>
      <c r="B426" s="4"/>
      <c r="C426" s="28"/>
      <c r="D426" s="18"/>
      <c r="E426" s="19"/>
      <c r="F426" s="19"/>
    </row>
    <row r="427" spans="1:6" ht="38.25" x14ac:dyDescent="0.2">
      <c r="A427" s="26" t="s">
        <v>270</v>
      </c>
      <c r="B427" s="50" t="s">
        <v>271</v>
      </c>
      <c r="C427" s="28" t="s">
        <v>239</v>
      </c>
      <c r="D427" s="18">
        <v>1</v>
      </c>
      <c r="E427" s="19"/>
      <c r="F427" s="30">
        <f>D427*E427</f>
        <v>0</v>
      </c>
    </row>
    <row r="428" spans="1:6" x14ac:dyDescent="0.2">
      <c r="A428" s="26"/>
      <c r="B428" s="50"/>
      <c r="C428" s="28"/>
      <c r="D428" s="18"/>
      <c r="E428" s="19"/>
      <c r="F428" s="19"/>
    </row>
    <row r="429" spans="1:6" ht="51" x14ac:dyDescent="0.2">
      <c r="A429" s="15">
        <f>A427+1</f>
        <v>7</v>
      </c>
      <c r="B429" s="245" t="s">
        <v>272</v>
      </c>
      <c r="C429" s="28" t="s">
        <v>239</v>
      </c>
      <c r="D429" s="18">
        <v>1</v>
      </c>
      <c r="E429" s="19"/>
      <c r="F429" s="30">
        <f>D429*E429</f>
        <v>0</v>
      </c>
    </row>
    <row r="430" spans="1:6" x14ac:dyDescent="0.2">
      <c r="A430" s="15"/>
      <c r="B430" s="245"/>
      <c r="C430" s="28"/>
      <c r="D430" s="18"/>
      <c r="E430" s="19"/>
      <c r="F430" s="437"/>
    </row>
    <row r="431" spans="1:6" x14ac:dyDescent="0.2">
      <c r="A431" s="51">
        <f>A429+1</f>
        <v>8</v>
      </c>
      <c r="B431" s="245" t="s">
        <v>273</v>
      </c>
      <c r="C431" s="246" t="s">
        <v>27</v>
      </c>
      <c r="D431" s="421">
        <v>1</v>
      </c>
      <c r="E431" s="52"/>
      <c r="F431" s="30">
        <f>D431*E431</f>
        <v>0</v>
      </c>
    </row>
    <row r="432" spans="1:6" x14ac:dyDescent="0.2">
      <c r="A432" s="51"/>
      <c r="B432" s="245"/>
      <c r="C432" s="246"/>
      <c r="D432" s="421"/>
      <c r="E432" s="52"/>
      <c r="F432" s="442"/>
    </row>
    <row r="433" spans="1:6" x14ac:dyDescent="0.2">
      <c r="A433" s="51">
        <f>A431+1</f>
        <v>9</v>
      </c>
      <c r="B433" s="245" t="s">
        <v>274</v>
      </c>
      <c r="C433" s="246" t="s">
        <v>27</v>
      </c>
      <c r="D433" s="421">
        <v>1</v>
      </c>
      <c r="E433" s="52"/>
      <c r="F433" s="30">
        <f>D433*E433</f>
        <v>0</v>
      </c>
    </row>
    <row r="434" spans="1:6" x14ac:dyDescent="0.2">
      <c r="A434" s="26"/>
      <c r="B434" s="229"/>
      <c r="C434" s="28"/>
      <c r="D434" s="18"/>
      <c r="E434" s="19"/>
      <c r="F434" s="298"/>
    </row>
    <row r="435" spans="1:6" x14ac:dyDescent="0.2">
      <c r="A435" s="182" t="s">
        <v>265</v>
      </c>
      <c r="B435" s="405" t="s">
        <v>275</v>
      </c>
      <c r="C435" s="406"/>
      <c r="D435" s="406"/>
      <c r="E435" s="304"/>
      <c r="F435" s="384">
        <f>SUM(F422:F434)</f>
        <v>0</v>
      </c>
    </row>
    <row r="436" spans="1:6" x14ac:dyDescent="0.2">
      <c r="A436" s="15"/>
      <c r="B436" s="245"/>
      <c r="C436" s="28"/>
      <c r="D436" s="18"/>
      <c r="E436" s="19"/>
      <c r="F436" s="437"/>
    </row>
    <row r="437" spans="1:6" x14ac:dyDescent="0.2">
      <c r="A437" s="40"/>
      <c r="B437" s="223"/>
      <c r="C437" s="53"/>
      <c r="D437" s="54"/>
      <c r="E437" s="443"/>
      <c r="F437" s="447"/>
    </row>
    <row r="438" spans="1:6" ht="25.5" x14ac:dyDescent="0.2">
      <c r="A438" s="133"/>
      <c r="B438" s="134" t="s">
        <v>305</v>
      </c>
      <c r="C438" s="67"/>
      <c r="D438" s="428"/>
      <c r="E438" s="448"/>
      <c r="F438" s="449"/>
    </row>
    <row r="439" spans="1:6" x14ac:dyDescent="0.2">
      <c r="A439" s="55"/>
      <c r="B439" s="56"/>
      <c r="C439" s="10"/>
      <c r="D439" s="422"/>
      <c r="E439" s="19"/>
      <c r="F439" s="450"/>
    </row>
    <row r="440" spans="1:6" x14ac:dyDescent="0.2">
      <c r="A440" s="55"/>
      <c r="B440" s="56"/>
      <c r="C440" s="10"/>
      <c r="D440" s="422"/>
      <c r="E440" s="19"/>
      <c r="F440" s="450"/>
    </row>
    <row r="441" spans="1:6" x14ac:dyDescent="0.2">
      <c r="A441" s="55"/>
      <c r="B441" s="56"/>
      <c r="C441" s="10"/>
      <c r="D441" s="422"/>
      <c r="E441" s="19"/>
      <c r="F441" s="450"/>
    </row>
    <row r="442" spans="1:6" x14ac:dyDescent="0.2">
      <c r="A442" s="55" t="s">
        <v>206</v>
      </c>
      <c r="B442" s="56" t="s">
        <v>277</v>
      </c>
      <c r="C442" s="10"/>
      <c r="D442" s="422"/>
      <c r="E442" s="19"/>
      <c r="F442" s="57">
        <f>F401</f>
        <v>0</v>
      </c>
    </row>
    <row r="443" spans="1:6" x14ac:dyDescent="0.2">
      <c r="A443" s="55"/>
      <c r="B443" s="56"/>
      <c r="C443" s="10"/>
      <c r="D443" s="422"/>
      <c r="E443" s="19"/>
      <c r="F443" s="57"/>
    </row>
    <row r="444" spans="1:6" ht="25.5" x14ac:dyDescent="0.2">
      <c r="A444" s="55" t="s">
        <v>263</v>
      </c>
      <c r="B444" s="56" t="s">
        <v>257</v>
      </c>
      <c r="C444" s="10"/>
      <c r="D444" s="422"/>
      <c r="E444" s="19"/>
      <c r="F444" s="57">
        <f>F419</f>
        <v>0</v>
      </c>
    </row>
    <row r="445" spans="1:6" x14ac:dyDescent="0.2">
      <c r="A445" s="55"/>
      <c r="B445" s="56"/>
      <c r="C445" s="10"/>
      <c r="D445" s="422"/>
      <c r="E445" s="19"/>
      <c r="F445" s="57"/>
    </row>
    <row r="446" spans="1:6" x14ac:dyDescent="0.2">
      <c r="A446" s="55" t="s">
        <v>265</v>
      </c>
      <c r="B446" s="56" t="s">
        <v>278</v>
      </c>
      <c r="C446" s="10"/>
      <c r="D446" s="422"/>
      <c r="E446" s="19"/>
      <c r="F446" s="57">
        <f>F435</f>
        <v>0</v>
      </c>
    </row>
    <row r="447" spans="1:6" x14ac:dyDescent="0.2">
      <c r="A447" s="14"/>
      <c r="B447" s="243"/>
      <c r="C447" s="10"/>
      <c r="D447" s="422"/>
      <c r="E447" s="19"/>
      <c r="F447" s="451"/>
    </row>
    <row r="448" spans="1:6" ht="13.5" thickBot="1" x14ac:dyDescent="0.25">
      <c r="A448" s="135"/>
      <c r="B448" s="136" t="s">
        <v>279</v>
      </c>
      <c r="C448" s="145"/>
      <c r="D448" s="423"/>
      <c r="E448" s="146"/>
      <c r="F448" s="147">
        <f>SUM(F439:F447)</f>
        <v>0</v>
      </c>
    </row>
    <row r="449" spans="1:6" ht="13.5" thickTop="1" x14ac:dyDescent="0.2">
      <c r="A449" s="59"/>
      <c r="B449" s="60"/>
      <c r="C449" s="61"/>
      <c r="D449" s="424"/>
      <c r="E449" s="19"/>
      <c r="F449" s="450"/>
    </row>
    <row r="450" spans="1:6" x14ac:dyDescent="0.2">
      <c r="A450" s="59"/>
      <c r="B450" s="60"/>
      <c r="C450" s="61"/>
      <c r="D450" s="424"/>
      <c r="E450" s="19"/>
      <c r="F450" s="450"/>
    </row>
    <row r="453" spans="1:6" ht="30.75" customHeight="1" x14ac:dyDescent="0.2">
      <c r="B453" s="255" t="str">
        <f>CONCATENATE("SVEUKUPNO ",B3,":")</f>
        <v>SVEUKUPNO IZVEDBA SUSTAVA ZA UTISKIVANJE VODE U SUHU HIDRANTSKU MREŽU TUNELA 'STRAŽINA':</v>
      </c>
      <c r="C453" s="255"/>
      <c r="D453" s="255"/>
      <c r="E453" s="452"/>
      <c r="F453" s="453">
        <f>F448+F330+F214</f>
        <v>0</v>
      </c>
    </row>
  </sheetData>
  <sheetProtection algorithmName="SHA-512" hashValue="3s4Y2Gsml1qFMmioSKkin0j6lqw6SQft50Gi6mcXQMyAA16bi0bI7LE86UGrJlfuD2UK8QnNIZ/jgX3GUmMWqg==" saltValue="hW1gnzK9jTE0NeWuqVyHJg==" spinCount="100000" sheet="1" objects="1" scenarios="1"/>
  <autoFilter ref="A1:F435"/>
  <pageMargins left="0.70866141732283472" right="0.70866141732283472" top="0.74803149606299213" bottom="0.74803149606299213" header="0.31496062992125984" footer="0.31496062992125984"/>
  <pageSetup paperSize="9" scale="86" fitToHeight="0" orientation="portrait" r:id="rId1"/>
  <headerFooter>
    <oddHeader>&amp;LIzvedba sustava za utiskivanje vode u suhe hidrantske mreže tunela Ledenik, Bristovac
i Stražina, autocesta A1 Zagreb - Split - Dubrovnik&amp;RTROŠKOVNIK</oddHeader>
    <oddFooter>&amp;C&amp;P od &amp;N&amp;RJ77/20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7"/>
  <sheetViews>
    <sheetView tabSelected="1" view="pageBreakPreview" zoomScale="90" zoomScaleNormal="110" zoomScaleSheetLayoutView="90" zoomScalePageLayoutView="70" workbookViewId="0">
      <selection activeCell="B5" sqref="B5"/>
    </sheetView>
  </sheetViews>
  <sheetFormatPr defaultRowHeight="12.75" x14ac:dyDescent="0.2"/>
  <cols>
    <col min="1" max="1" width="4.7109375" style="156" customWidth="1"/>
    <col min="2" max="2" width="44.7109375" style="175" customWidth="1"/>
    <col min="3" max="3" width="8.7109375" style="169" customWidth="1"/>
    <col min="4" max="4" width="10.140625" style="170" customWidth="1"/>
    <col min="5" max="5" width="21" style="171" customWidth="1"/>
    <col min="6" max="6" width="14.28515625" style="168" customWidth="1"/>
    <col min="7" max="7" width="9.140625" style="155"/>
    <col min="8" max="8" width="79.140625" style="155" customWidth="1"/>
    <col min="9" max="9" width="13" style="155" customWidth="1"/>
    <col min="10" max="10" width="12.28515625" style="155" customWidth="1"/>
    <col min="11" max="12" width="9.140625" style="155"/>
    <col min="13" max="13" width="9" style="155" customWidth="1"/>
    <col min="14" max="16384" width="9.140625" style="155"/>
  </cols>
  <sheetData>
    <row r="1" spans="2:6" ht="24" customHeight="1" x14ac:dyDescent="0.2">
      <c r="B1" s="152" t="s">
        <v>351</v>
      </c>
      <c r="C1" s="153"/>
      <c r="D1" s="153"/>
      <c r="E1" s="153"/>
      <c r="F1" s="154"/>
    </row>
    <row r="3" spans="2:6" ht="54.75" customHeight="1" x14ac:dyDescent="0.25">
      <c r="B3" s="172" t="s">
        <v>353</v>
      </c>
      <c r="C3" s="157"/>
      <c r="D3" s="158"/>
      <c r="E3" s="159"/>
      <c r="F3" s="160">
        <f>Ledenik!F486</f>
        <v>0</v>
      </c>
    </row>
    <row r="4" spans="2:6" x14ac:dyDescent="0.2">
      <c r="B4" s="173"/>
      <c r="C4" s="161"/>
      <c r="D4" s="162"/>
      <c r="E4" s="163"/>
      <c r="F4" s="164"/>
    </row>
    <row r="5" spans="2:6" ht="54.75" customHeight="1" x14ac:dyDescent="0.25">
      <c r="B5" s="172" t="s">
        <v>354</v>
      </c>
      <c r="C5" s="157"/>
      <c r="D5" s="158"/>
      <c r="E5" s="159"/>
      <c r="F5" s="160">
        <f>Bristovac!F472</f>
        <v>0</v>
      </c>
    </row>
    <row r="6" spans="2:6" x14ac:dyDescent="0.2">
      <c r="B6" s="173"/>
      <c r="C6" s="161"/>
      <c r="D6" s="162"/>
      <c r="E6" s="163"/>
      <c r="F6" s="164"/>
    </row>
    <row r="7" spans="2:6" ht="54.75" customHeight="1" x14ac:dyDescent="0.25">
      <c r="B7" s="172" t="s">
        <v>355</v>
      </c>
      <c r="C7" s="157"/>
      <c r="D7" s="158"/>
      <c r="E7" s="159"/>
      <c r="F7" s="160">
        <f>Stražina!F453</f>
        <v>0</v>
      </c>
    </row>
    <row r="9" spans="2:6" ht="17.25" x14ac:dyDescent="0.25">
      <c r="B9" s="174" t="s">
        <v>352</v>
      </c>
      <c r="C9" s="165"/>
      <c r="D9" s="165"/>
      <c r="E9" s="166"/>
      <c r="F9" s="167">
        <f>SUM(F2:F8)</f>
        <v>0</v>
      </c>
    </row>
    <row r="167" spans="6:6" x14ac:dyDescent="0.2">
      <c r="F167" s="168">
        <f>SUM(F137:F166)</f>
        <v>0</v>
      </c>
    </row>
  </sheetData>
  <pageMargins left="0.70866141732283472" right="0.70866141732283472" top="0.74803149606299213" bottom="0.74803149606299213" header="0.31496062992125984" footer="0.31496062992125984"/>
  <pageSetup paperSize="9" scale="84" firstPageNumber="5" fitToHeight="0" orientation="portrait" r:id="rId1"/>
  <headerFooter>
    <oddHeader>&amp;LIzvedba sustava za utiskivanje vode u suhe hidrantske mreže tunela Ledenik, Bristovac
i Stražina, autocesta A1 Zagreb - Split - Dubrovnik&amp;RTROŠKOVNIK</oddHeader>
    <oddFooter>&amp;C&amp;P od &amp;N&amp;RJ77/20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Ledenik</vt:lpstr>
      <vt:lpstr>Bristovac</vt:lpstr>
      <vt:lpstr>Stražina</vt:lpstr>
      <vt:lpstr>Rekapitulacija</vt:lpstr>
      <vt:lpstr>Bristovac!Print_Area</vt:lpstr>
      <vt:lpstr>Ledenik!Print_Area</vt:lpstr>
      <vt:lpstr>Rekapitulacija!Print_Area</vt:lpstr>
      <vt:lpstr>Stražina!Print_Area</vt:lpstr>
      <vt:lpstr>Bristovac!Print_Titles</vt:lpstr>
      <vt:lpstr>Ledenik!Print_Titles</vt:lpstr>
      <vt:lpstr>Stražina!Print_Titles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Ante Radić</dc:creator>
  <cp:lastModifiedBy>Private</cp:lastModifiedBy>
  <cp:lastPrinted>2020-12-26T15:49:50Z</cp:lastPrinted>
  <dcterms:created xsi:type="dcterms:W3CDTF">2017-04-19T07:29:41Z</dcterms:created>
  <dcterms:modified xsi:type="dcterms:W3CDTF">2020-12-29T07:45:12Z</dcterms:modified>
</cp:coreProperties>
</file>