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ikolic\Documents\NABAVA\NABAVA HAC\2023\JAVNO\22. J210-23, Sanacija odvodnje Riječka obilaznica\"/>
    </mc:Choice>
  </mc:AlternateContent>
  <bookViews>
    <workbookView xWindow="120" yWindow="30" windowWidth="25440" windowHeight="13290" tabRatio="1000" activeTab="1"/>
  </bookViews>
  <sheets>
    <sheet name="OPĆI UVJETI" sheetId="50" r:id="rId1"/>
    <sheet name="Kanal 1" sheetId="1" r:id="rId2"/>
    <sheet name="Kanal 1.1" sheetId="4" r:id="rId3"/>
    <sheet name="Kanal 1.2" sheetId="5" r:id="rId4"/>
    <sheet name="Kanal 2" sheetId="7" r:id="rId5"/>
    <sheet name="Kanal 2.2" sheetId="8" r:id="rId6"/>
    <sheet name="Kanal 3" sheetId="6" r:id="rId7"/>
    <sheet name="Kanal 3.1" sheetId="9" r:id="rId8"/>
    <sheet name="Kanal 3.2" sheetId="10" r:id="rId9"/>
    <sheet name="Kanal 4" sheetId="12" r:id="rId10"/>
    <sheet name="Kanal 4.1" sheetId="13" r:id="rId11"/>
    <sheet name="Kanal 5" sheetId="14" r:id="rId12"/>
    <sheet name="Kanal 6.1" sheetId="15" r:id="rId13"/>
    <sheet name="Kanal 7" sheetId="16" r:id="rId14"/>
    <sheet name="Kanal 7.1" sheetId="17" r:id="rId15"/>
    <sheet name="Kanal 7.2" sheetId="18" r:id="rId16"/>
    <sheet name="Kanal 8" sheetId="20" r:id="rId17"/>
    <sheet name="Kanal 9" sheetId="21" r:id="rId18"/>
    <sheet name="Kanal 9.1" sheetId="22" r:id="rId19"/>
    <sheet name="Kanal 9.2" sheetId="23" r:id="rId20"/>
    <sheet name="Kanal 9.3" sheetId="24" r:id="rId21"/>
    <sheet name="Kanal 9.4" sheetId="25" r:id="rId22"/>
    <sheet name="Kanal 10" sheetId="26" r:id="rId23"/>
    <sheet name="Kanal 11" sheetId="27" r:id="rId24"/>
    <sheet name="Kanal 11.1" sheetId="28" r:id="rId25"/>
    <sheet name="Kanal 11.2" sheetId="29" r:id="rId26"/>
    <sheet name="Kanal 11.3" sheetId="30" r:id="rId27"/>
    <sheet name="Kanal 11.4" sheetId="31" r:id="rId28"/>
    <sheet name="Kanal 12" sheetId="32" r:id="rId29"/>
    <sheet name="Kanal 13" sheetId="33" r:id="rId30"/>
    <sheet name="Kanal 14" sheetId="34" r:id="rId31"/>
    <sheet name="Kanal 15" sheetId="35" r:id="rId32"/>
    <sheet name="Kanal 16" sheetId="36" r:id="rId33"/>
    <sheet name="Kanal 17" sheetId="37" r:id="rId34"/>
    <sheet name="Kanal 18" sheetId="38" r:id="rId35"/>
    <sheet name="Kanal 19" sheetId="39" r:id="rId36"/>
    <sheet name="Kanal 20" sheetId="40" r:id="rId37"/>
    <sheet name="Kanal 21" sheetId="42" r:id="rId38"/>
    <sheet name="Kanal 22" sheetId="44" r:id="rId39"/>
    <sheet name="Kanal 23" sheetId="45" r:id="rId40"/>
    <sheet name="Kanal 24" sheetId="46" r:id="rId41"/>
    <sheet name="Kanal 25" sheetId="48" r:id="rId42"/>
    <sheet name="REKAPITULACIJA" sheetId="49" r:id="rId43"/>
  </sheets>
  <definedNames>
    <definedName name="_xlnm.Print_Area" localSheetId="1">'Kanal 1'!$A:$F</definedName>
    <definedName name="_xlnm.Print_Area" localSheetId="2">'Kanal 1.1'!$A:$F</definedName>
    <definedName name="_xlnm.Print_Area" localSheetId="3">'Kanal 1.2'!$A$1:$F$105</definedName>
    <definedName name="_xlnm.Print_Area" localSheetId="22">'Kanal 10'!$A:$F</definedName>
    <definedName name="_xlnm.Print_Area" localSheetId="23">'Kanal 11'!$A$1:$F$87</definedName>
    <definedName name="_xlnm.Print_Area" localSheetId="24">'Kanal 11.1'!$A:$F</definedName>
    <definedName name="_xlnm.Print_Area" localSheetId="25">'Kanal 11.2'!$A:$F</definedName>
    <definedName name="_xlnm.Print_Area" localSheetId="26">'Kanal 11.3'!$A:$F</definedName>
    <definedName name="_xlnm.Print_Area" localSheetId="27">'Kanal 11.4'!$A$1:$F$72</definedName>
    <definedName name="_xlnm.Print_Area" localSheetId="28">'Kanal 12'!$A:$F</definedName>
    <definedName name="_xlnm.Print_Area" localSheetId="29">'Kanal 13'!$A:$F</definedName>
    <definedName name="_xlnm.Print_Area" localSheetId="30">'Kanal 14'!$A:$F</definedName>
    <definedName name="_xlnm.Print_Area" localSheetId="31">'Kanal 15'!$A:$F</definedName>
    <definedName name="_xlnm.Print_Area" localSheetId="32">'Kanal 16'!$A:$F</definedName>
    <definedName name="_xlnm.Print_Area" localSheetId="33">'Kanal 17'!$A:$F</definedName>
    <definedName name="_xlnm.Print_Area" localSheetId="34">'Kanal 18'!$A:$F</definedName>
    <definedName name="_xlnm.Print_Area" localSheetId="35">'Kanal 19'!$A:$F</definedName>
    <definedName name="_xlnm.Print_Area" localSheetId="4">'Kanal 2'!$A:$F</definedName>
    <definedName name="_xlnm.Print_Area" localSheetId="5">'Kanal 2.2'!$A:$F</definedName>
    <definedName name="_xlnm.Print_Area" localSheetId="36">'Kanal 20'!$A$1:$F$62</definedName>
    <definedName name="_xlnm.Print_Area" localSheetId="37">'Kanal 21'!$A:$F</definedName>
    <definedName name="_xlnm.Print_Area" localSheetId="38">'Kanal 22'!$A:$F</definedName>
    <definedName name="_xlnm.Print_Area" localSheetId="39">'Kanal 23'!$A:$F</definedName>
    <definedName name="_xlnm.Print_Area" localSheetId="40">'Kanal 24'!$A:$F</definedName>
    <definedName name="_xlnm.Print_Area" localSheetId="41">'Kanal 25'!$A:$F</definedName>
    <definedName name="_xlnm.Print_Area" localSheetId="6">'Kanal 3'!$A:$F</definedName>
    <definedName name="_xlnm.Print_Area" localSheetId="7">'Kanal 3.1'!$A:$F</definedName>
    <definedName name="_xlnm.Print_Area" localSheetId="8">'Kanal 3.2'!$A:$F</definedName>
    <definedName name="_xlnm.Print_Area" localSheetId="9">'Kanal 4'!$A:$F</definedName>
    <definedName name="_xlnm.Print_Area" localSheetId="10">'Kanal 4.1'!$A:$F</definedName>
    <definedName name="_xlnm.Print_Area" localSheetId="11">'Kanal 5'!$A:$F</definedName>
    <definedName name="_xlnm.Print_Area" localSheetId="12">'Kanal 6.1'!$A:$F</definedName>
    <definedName name="_xlnm.Print_Area" localSheetId="13">'Kanal 7'!$A:$F</definedName>
    <definedName name="_xlnm.Print_Area" localSheetId="14">'Kanal 7.1'!$A:$F</definedName>
    <definedName name="_xlnm.Print_Area" localSheetId="15">'Kanal 7.2'!$A:$F</definedName>
    <definedName name="_xlnm.Print_Area" localSheetId="16">'Kanal 8'!$A$1:$F$75</definedName>
    <definedName name="_xlnm.Print_Area" localSheetId="17">'Kanal 9'!$A:$F</definedName>
    <definedName name="_xlnm.Print_Area" localSheetId="18">'Kanal 9.1'!$A:$F</definedName>
    <definedName name="_xlnm.Print_Area" localSheetId="19">'Kanal 9.2'!$A:$F</definedName>
    <definedName name="_xlnm.Print_Area" localSheetId="20">'Kanal 9.3'!$A:$F</definedName>
    <definedName name="_xlnm.Print_Area" localSheetId="21">'Kanal 9.4'!$A:$F</definedName>
    <definedName name="_xlnm.Print_Titles" localSheetId="1">'Kanal 1'!$1:$1</definedName>
    <definedName name="_xlnm.Print_Titles" localSheetId="2">'Kanal 1.1'!$1:$1</definedName>
    <definedName name="_xlnm.Print_Titles" localSheetId="3">'Kanal 1.2'!$1:$1</definedName>
    <definedName name="_xlnm.Print_Titles" localSheetId="22">'Kanal 10'!$1:$1</definedName>
    <definedName name="_xlnm.Print_Titles" localSheetId="23">'Kanal 11'!$1:$1</definedName>
    <definedName name="_xlnm.Print_Titles" localSheetId="24">'Kanal 11.1'!$1:$1</definedName>
    <definedName name="_xlnm.Print_Titles" localSheetId="25">'Kanal 11.2'!$1:$1</definedName>
    <definedName name="_xlnm.Print_Titles" localSheetId="26">'Kanal 11.3'!$1:$1</definedName>
    <definedName name="_xlnm.Print_Titles" localSheetId="27">'Kanal 11.4'!$1:$1</definedName>
    <definedName name="_xlnm.Print_Titles" localSheetId="28">'Kanal 12'!$1:$1</definedName>
    <definedName name="_xlnm.Print_Titles" localSheetId="29">'Kanal 13'!$1:$1</definedName>
    <definedName name="_xlnm.Print_Titles" localSheetId="30">'Kanal 14'!$1:$1</definedName>
    <definedName name="_xlnm.Print_Titles" localSheetId="31">'Kanal 15'!$1:$1</definedName>
    <definedName name="_xlnm.Print_Titles" localSheetId="32">'Kanal 16'!$1:$1</definedName>
    <definedName name="_xlnm.Print_Titles" localSheetId="33">'Kanal 17'!$1:$1</definedName>
    <definedName name="_xlnm.Print_Titles" localSheetId="34">'Kanal 18'!$1:$1</definedName>
    <definedName name="_xlnm.Print_Titles" localSheetId="35">'Kanal 19'!$1:$1</definedName>
    <definedName name="_xlnm.Print_Titles" localSheetId="4">'Kanal 2'!$1:$1</definedName>
    <definedName name="_xlnm.Print_Titles" localSheetId="5">'Kanal 2.2'!$1:$1</definedName>
    <definedName name="_xlnm.Print_Titles" localSheetId="36">'Kanal 20'!$1:$1</definedName>
    <definedName name="_xlnm.Print_Titles" localSheetId="37">'Kanal 21'!$1:$1</definedName>
    <definedName name="_xlnm.Print_Titles" localSheetId="38">'Kanal 22'!$1:$1</definedName>
    <definedName name="_xlnm.Print_Titles" localSheetId="39">'Kanal 23'!$1:$1</definedName>
    <definedName name="_xlnm.Print_Titles" localSheetId="40">'Kanal 24'!$1:$1</definedName>
    <definedName name="_xlnm.Print_Titles" localSheetId="41">'Kanal 25'!$1:$1</definedName>
    <definedName name="_xlnm.Print_Titles" localSheetId="6">'Kanal 3'!$1:$1</definedName>
    <definedName name="_xlnm.Print_Titles" localSheetId="7">'Kanal 3.1'!$1:$1</definedName>
    <definedName name="_xlnm.Print_Titles" localSheetId="8">'Kanal 3.2'!$1:$1</definedName>
    <definedName name="_xlnm.Print_Titles" localSheetId="9">'Kanal 4'!$1:$1</definedName>
    <definedName name="_xlnm.Print_Titles" localSheetId="10">'Kanal 4.1'!$1:$1</definedName>
    <definedName name="_xlnm.Print_Titles" localSheetId="11">'Kanal 5'!$1:$1</definedName>
    <definedName name="_xlnm.Print_Titles" localSheetId="12">'Kanal 6.1'!$1:$1</definedName>
    <definedName name="_xlnm.Print_Titles" localSheetId="13">'Kanal 7'!$1:$1</definedName>
    <definedName name="_xlnm.Print_Titles" localSheetId="14">'Kanal 7.1'!$1:$1</definedName>
    <definedName name="_xlnm.Print_Titles" localSheetId="15">'Kanal 7.2'!$1:$1</definedName>
    <definedName name="_xlnm.Print_Titles" localSheetId="16">'Kanal 8'!$1:$1</definedName>
    <definedName name="_xlnm.Print_Titles" localSheetId="17">'Kanal 9'!$1:$1</definedName>
    <definedName name="_xlnm.Print_Titles" localSheetId="18">'Kanal 9.1'!$1:$1</definedName>
    <definedName name="_xlnm.Print_Titles" localSheetId="19">'Kanal 9.2'!$1:$1</definedName>
    <definedName name="_xlnm.Print_Titles" localSheetId="20">'Kanal 9.3'!$1:$1</definedName>
    <definedName name="_xlnm.Print_Titles" localSheetId="21">'Kanal 9.4'!$1:$1</definedName>
  </definedNames>
  <calcPr calcId="152511"/>
</workbook>
</file>

<file path=xl/calcChain.xml><?xml version="1.0" encoding="utf-8"?>
<calcChain xmlns="http://schemas.openxmlformats.org/spreadsheetml/2006/main">
  <c r="D26" i="33" l="1"/>
  <c r="D27" i="33"/>
  <c r="D28" i="33"/>
  <c r="D27" i="16"/>
  <c r="D37" i="48"/>
  <c r="D36" i="48"/>
  <c r="D35" i="48"/>
  <c r="D34" i="48"/>
  <c r="D33" i="48"/>
  <c r="D32" i="48"/>
  <c r="D31" i="48"/>
  <c r="D30" i="48"/>
  <c r="D16" i="46"/>
  <c r="D25" i="45"/>
  <c r="D24" i="45"/>
  <c r="D23" i="45"/>
  <c r="D22" i="45"/>
  <c r="D19" i="44"/>
  <c r="D18" i="44"/>
  <c r="D19" i="42"/>
  <c r="D19" i="40"/>
  <c r="D18" i="40"/>
  <c r="D19" i="39"/>
  <c r="D18" i="39"/>
  <c r="D25" i="38"/>
  <c r="D24" i="38"/>
  <c r="D23" i="38"/>
  <c r="D22" i="38"/>
  <c r="D19" i="37"/>
  <c r="D18" i="37"/>
  <c r="D22" i="36"/>
  <c r="D21" i="36"/>
  <c r="D20" i="36"/>
  <c r="D19" i="35"/>
  <c r="D18" i="35"/>
  <c r="D16" i="34"/>
  <c r="D28" i="32"/>
  <c r="D27" i="32"/>
  <c r="D26" i="32"/>
  <c r="D25" i="32"/>
  <c r="D24" i="32"/>
  <c r="D22" i="31"/>
  <c r="D21" i="31"/>
  <c r="D16" i="30"/>
  <c r="D22" i="29"/>
  <c r="D21" i="29"/>
  <c r="D16" i="28"/>
  <c r="D28" i="27"/>
  <c r="D27" i="27"/>
  <c r="D26" i="27"/>
  <c r="D25" i="27"/>
  <c r="D22" i="26"/>
  <c r="D21" i="26"/>
  <c r="D20" i="26"/>
  <c r="D25" i="25"/>
  <c r="D24" i="25"/>
  <c r="D25" i="24"/>
  <c r="D24" i="24"/>
  <c r="D25" i="23"/>
  <c r="D24" i="23"/>
  <c r="D19" i="22"/>
  <c r="D28" i="21"/>
  <c r="D27" i="21"/>
  <c r="D26" i="21"/>
  <c r="D22" i="20"/>
  <c r="D21" i="20"/>
  <c r="D32" i="18"/>
  <c r="D31" i="18"/>
  <c r="D30" i="18"/>
  <c r="D29" i="18"/>
  <c r="D22" i="17"/>
  <c r="D21" i="17"/>
  <c r="D28" i="16"/>
  <c r="D26" i="16"/>
  <c r="D19" i="15"/>
  <c r="D34" i="14"/>
  <c r="D33" i="14"/>
  <c r="D32" i="14"/>
  <c r="D31" i="14"/>
  <c r="D30" i="14"/>
  <c r="D25" i="13"/>
  <c r="D24" i="13"/>
  <c r="D31" i="12"/>
  <c r="D30" i="12"/>
  <c r="D29" i="12"/>
  <c r="D28" i="12"/>
  <c r="D31" i="10"/>
  <c r="D30" i="10"/>
  <c r="D29" i="10"/>
  <c r="D28" i="10"/>
  <c r="D25" i="9"/>
  <c r="D24" i="9"/>
  <c r="D23" i="9"/>
  <c r="D34" i="6"/>
  <c r="D33" i="6"/>
  <c r="D32" i="6"/>
  <c r="D31" i="6"/>
  <c r="D30" i="6"/>
  <c r="D19" i="8"/>
  <c r="D25" i="7"/>
  <c r="D24" i="7"/>
  <c r="D23" i="7"/>
  <c r="D22" i="7"/>
  <c r="D37" i="5"/>
  <c r="D36" i="5"/>
  <c r="D35" i="5"/>
  <c r="D34" i="5"/>
  <c r="D33" i="5"/>
  <c r="D32" i="5"/>
  <c r="D31" i="5"/>
  <c r="D30" i="5"/>
  <c r="D16" i="4"/>
  <c r="D70" i="1" l="1"/>
  <c r="D4" i="27" l="1"/>
  <c r="D32" i="26"/>
  <c r="D4" i="26"/>
  <c r="D34" i="24"/>
  <c r="D4" i="24"/>
  <c r="D61" i="1" l="1"/>
  <c r="D69" i="1" l="1"/>
  <c r="D68" i="1"/>
  <c r="D60" i="1"/>
</calcChain>
</file>

<file path=xl/sharedStrings.xml><?xml version="1.0" encoding="utf-8"?>
<sst xmlns="http://schemas.openxmlformats.org/spreadsheetml/2006/main" count="4205" uniqueCount="186">
  <si>
    <t>I.</t>
  </si>
  <si>
    <t>PRIPREMNI RADOVI</t>
  </si>
  <si>
    <t xml:space="preserve">1. </t>
  </si>
  <si>
    <t xml:space="preserve">2. </t>
  </si>
  <si>
    <t>m'</t>
  </si>
  <si>
    <t>R.br.</t>
  </si>
  <si>
    <t>Opis radova</t>
  </si>
  <si>
    <t>Jedinica mjere</t>
  </si>
  <si>
    <t>Količina</t>
  </si>
  <si>
    <t>Jedinična cijena</t>
  </si>
  <si>
    <t>Ukupna cijena</t>
  </si>
  <si>
    <t xml:space="preserve">3. </t>
  </si>
  <si>
    <t>klp</t>
  </si>
  <si>
    <t>h</t>
  </si>
  <si>
    <t>kom</t>
  </si>
  <si>
    <t>II.</t>
  </si>
  <si>
    <t>MONTAŽNI RADOVI</t>
  </si>
  <si>
    <t>2.</t>
  </si>
  <si>
    <t>III.</t>
  </si>
  <si>
    <t>BETONSKI RADOVI</t>
  </si>
  <si>
    <t>IV.</t>
  </si>
  <si>
    <t>ZAVRŠNI RADOVI</t>
  </si>
  <si>
    <t>3.</t>
  </si>
  <si>
    <t>4.</t>
  </si>
  <si>
    <t>5.</t>
  </si>
  <si>
    <t>6.</t>
  </si>
  <si>
    <t>Izrada izvješća postojećeg stanja temeljem provedenog CCTV snimanja sa stacioniranjem svih karaterističnih točaka duž trase cjevovoda (oštećenja, lomovi, ogranci i sl.). Po izradi izvješća, a prije početka radova potrebno je izvršiti analizu stanja i usuglasiti rezultate sa rješenjima iz projektne dokumentacije.</t>
  </si>
  <si>
    <t>Izbacivanje vode i nanosa muljnom crpkom za cijelo vrijeme izvedbe sanacije i obrade direktnih priključaka ukoliko se za vrijeme sanacije pojave dotoci. Stavka sadrži sve troškove uključujući opremu (crpke, baloni i sl.), energente, potrošni materijal i rad. Obračun se vrši prema stvarno utrošenim satima.</t>
  </si>
  <si>
    <t>Čišćenje gradilišta. Podrazumijeva čišćenje radnog pojasa i uklanjanje materijala, te dovođenje gradilišta u prvobitno stanje po završetku radova na sanaciji cjevovoda bez iskapanja.</t>
  </si>
  <si>
    <t>1.</t>
  </si>
  <si>
    <t>Ispitivanje vodonepropusnosti kanalizacijskih kolektora i slivničkih veza sukladno metodi ispitivanja HRN EN 1610:2015 ili jednakovrijedno. Inspekciju vrši mjeriteljski ispitni laboratorij akreditiran kod Hrvatske akreditacijske agencije sukladno normi HRN EN ISO/IEC 17025:2007 ili jednakovrijedno. Obračun prema metru dužnom ispitanog cjevovoda.</t>
  </si>
  <si>
    <t>Ispitivanje vodonepropusnosti revizijskih okana  i slivnika sukladno metodi ispitivanja HRN EN 1610:2015 ili jednakovrijedno. Inspekciju vrši mjeriteljski ispitni laboratorij akreditiran kod Hrvatske akreditacijske agencije sukladno normi HRN EN ISO/IEC 17025:2007 ili jednakovrijedno. Obračun prema komadu okna ili slivnika</t>
  </si>
  <si>
    <t>Slivnik</t>
  </si>
  <si>
    <t>Okno</t>
  </si>
  <si>
    <t>DN 200</t>
  </si>
  <si>
    <t>DN 500</t>
  </si>
  <si>
    <t>DN 600</t>
  </si>
  <si>
    <t>Kontrolno snimanje stanja postojećih kolektora dijela sustav odvodnje kamerom prema kontrolnoj shemi za CCTV inspekcijske radove neposredno prije sanacije istih tehnologijom bez iskopa. Stavka obuhvaća i sve potrebne manipulacije i montažne radove potrebne za provedbu snimanja cjevovoda, te predaju snimaka Investitoru. Obračun po metru dužnom snimljenog cjevovoda.</t>
  </si>
  <si>
    <t xml:space="preserve">Glodanje i ukanjanje prepreka u kolektoru tehnologijom robota. Pod preprekama u ovoj stavci smatraju se prodori korjenja, višak betona na spojevima cijevi koji je ušao u kolektor prilikom izvođenja i sl., odnosno sve što nije bilo moguće ukloniti visokotlačnim ispiranjem cijevi. Obračun prema stvarnim satima rada. </t>
  </si>
  <si>
    <t>Izrada i dostava akreditiranog izvješća o CCTV inspekciji sukladno dobivenim rezultatima ispekcije (DVD+ izvještaj). Stavka se odnosi na na kanale, slivničke veze, okna i slivnike. Obračun po kompletu.</t>
  </si>
  <si>
    <t>Izrada i dostava akreditiranog izvješća o vodonepropusnosti sukladno dobivenim rezultatima ispitivanja (DVD+ izvještaj). Stavka se odnosi na kanale, slivničke veze, okna i slivnike. Obračun po kompletu.</t>
  </si>
  <si>
    <t>REKAPITULACIJA</t>
  </si>
  <si>
    <t>PRIPREMNI RADOVI UKUPNO</t>
  </si>
  <si>
    <t>MONTAŽNI RADOVI UKUPNO</t>
  </si>
  <si>
    <t>BETONSKI RADOVI UKUPNO</t>
  </si>
  <si>
    <t>ZAVRŠNI RADOVI UKUPNO</t>
  </si>
  <si>
    <t>SVEUKUPNO</t>
  </si>
  <si>
    <t>UKUPNO</t>
  </si>
  <si>
    <t>DN 250</t>
  </si>
  <si>
    <t xml:space="preserve">4. </t>
  </si>
  <si>
    <t>DN 140</t>
  </si>
  <si>
    <t>DN 300</t>
  </si>
  <si>
    <t>DN 400</t>
  </si>
  <si>
    <t>DN 480</t>
  </si>
  <si>
    <t>DN 700</t>
  </si>
  <si>
    <t>DN 350</t>
  </si>
  <si>
    <t xml:space="preserve">Sanacija revizijskih okana prosječne dubine 170cm i svijetlog otvora 100cmx100cm. Stavka podrazumijeva sanaciju revizijskih okna internog sustava odvodnje do vodonepropusnosti. Sanacija obuhvaća ručno uklanjanje svih napuklih ili olabavljenih dijelova koji bi mogli otpasti, ručno struganje čeličnim četkama, popravljanje većih oštečenja brzovezujućim betonom C35/45, premazivanje očišćene površine armiranog betona veznim mortom s dodatkom silicijske prašine (5-10% na masu cementa), žbukanje okna vodonepropusnim polimer cementnim mortom, otpornim na sol i naftne derivate, debljine 1,5-2 mm.
</t>
  </si>
  <si>
    <t xml:space="preserve">Sanacija slivnika prosječne dubine 150cm i svijetlog otvora fi50cm. Podrazumijeva sanaciju slivnika sustava odvodnje do vodonepropusnosti. Sanacija obuhvaća ručno uklanjanje svih napuklih ili olabavljenih dijelova koji bi mogli otpasti, ručno struganje čeličnim četkama, popravljanje većih oštečenja brzovezujućim betonom C35/45, premazivanje očišćene površine veznim mortom s dodatkom silicijske prašine (5-10% na masu cementa), žbukanje slivnika vodonepropusnim polimer cementnim mortom, otpornim na sol i naftne derivate, debljine 1,5-2 mm.
</t>
  </si>
  <si>
    <t>DN 238</t>
  </si>
  <si>
    <t>DN 150</t>
  </si>
  <si>
    <t>Specijalističko visokotlačno hidrodinamičko čišćenje i ispiranje revizionih okana upotrebom specijalističke opreme za čišćenje u svrhu pripreme za sanaciju istih. Stvaka uključuje i zbrinjavanje otpada nastalog uslijed čišćenja.  Obračun prema komadu okana.</t>
  </si>
  <si>
    <t>DN 800</t>
  </si>
  <si>
    <t>DN 900</t>
  </si>
  <si>
    <t>Specijalističko visokotlačno hidrodinamičko čišćenje i ispiranje slivnika upotrebom specijalističke opreme za čišćenje u svrhu pripreme za sanaciju istih. Stavka uključuje i zbrinjavanje otpada nastalog uslijed čišćenja. Obračun prema komadu slivnika.</t>
  </si>
  <si>
    <t>Specijalističko visokotlačno hidrodinamičko čišćenje i ispiranje revizionih okana upotrebom specijalističke opreme za čišćenje u svrhu pripreme za sanaciju istih. Stavka uključuje i zbrinjavanje otpada nastalog uslijed čišćenja.  Obračun prema komadu okana.</t>
  </si>
  <si>
    <t>KANAL 1</t>
  </si>
  <si>
    <t>KANAL 1.1</t>
  </si>
  <si>
    <t>KANAL 1.2</t>
  </si>
  <si>
    <t>KANAL 2</t>
  </si>
  <si>
    <t>KANAL 2.2</t>
  </si>
  <si>
    <t>KANAL 3</t>
  </si>
  <si>
    <t>KANAL 3.1</t>
  </si>
  <si>
    <t>KANAL 3.2</t>
  </si>
  <si>
    <t>KANAL 4</t>
  </si>
  <si>
    <t>KANAL 4.1</t>
  </si>
  <si>
    <t>KANAL 5</t>
  </si>
  <si>
    <t>KANAL 6.1</t>
  </si>
  <si>
    <t>KANAL 7</t>
  </si>
  <si>
    <t>KANAL 7.1</t>
  </si>
  <si>
    <t>KANAL 7.2</t>
  </si>
  <si>
    <t>KANAL 8</t>
  </si>
  <si>
    <t>KANAL 9</t>
  </si>
  <si>
    <t>KANAL 9.1</t>
  </si>
  <si>
    <t>KANAL 9.2</t>
  </si>
  <si>
    <t>KANAL 9.3</t>
  </si>
  <si>
    <t>KANAL 9.4</t>
  </si>
  <si>
    <t>KANAL 10</t>
  </si>
  <si>
    <t>KANAL 11</t>
  </si>
  <si>
    <t>KANAL 11.1</t>
  </si>
  <si>
    <t>KANAL 11.2</t>
  </si>
  <si>
    <t>KANAL 11.3</t>
  </si>
  <si>
    <t>KANAL 11.4</t>
  </si>
  <si>
    <t>KANAL 12</t>
  </si>
  <si>
    <t>KANAL 13</t>
  </si>
  <si>
    <t>KANAL 14</t>
  </si>
  <si>
    <t>KANAL 15</t>
  </si>
  <si>
    <t>KANAL 16</t>
  </si>
  <si>
    <t>KANAL 17</t>
  </si>
  <si>
    <t>KANAL 18</t>
  </si>
  <si>
    <t>KANAL 19</t>
  </si>
  <si>
    <t>KANAL 20</t>
  </si>
  <si>
    <t>KANAL 21</t>
  </si>
  <si>
    <t>KANAL 22</t>
  </si>
  <si>
    <t>KANAL 23</t>
  </si>
  <si>
    <t>KANAL 24</t>
  </si>
  <si>
    <t>KANAL 25</t>
  </si>
  <si>
    <t>Kontrolno snimanje stanja postojećih kolektora dijela sustav odvodnje kamerom prema kontrolnoj shemi za CCTV inspekcijske radove neposredno prije sanacije istih tehnologijom bez iskopa. Stavka obuhvaća i sve potrebne manipulacije i montažne radove potrebne za provedbu snimanja cjevovoda, te predaju snimaka Investitoru.  Kod mosta Riječina stavka se odnosi na oba kolnika. Obračun po metru dužnom snimljenog cjevovoda.</t>
  </si>
  <si>
    <t xml:space="preserve">Glodanje i ukanjanje prepreka u kolektoru tehnologijom robota. Pod preprekama u ovoj stavci smatraju se prodori korjenja, višak betona na spojevima cijevi koji je ušao u kolektor prilikom izvođenja i sl., odnosno sve što nije bilo moguće ukloniti visokotlačnim ispiranjem cijevi.  Kod mosta Riječina stavka se odnosi na oba kolnika. Obračun prema stvarnim satima rada. </t>
  </si>
  <si>
    <t>Izbacivanje vode i nanosa muljnom crpkom za cijelo vrijeme izvedbe sanacije i obrade direktnih priključaka ukoliko se za vrijeme sanacije pojave dotoci. Stavka sadrži sve troškove uključujući opremu (crpke, baloni i sl.), energente, potrošni materijal i rad.  Kod mosta Riječina stavka se odnosi na oba kolnika. Obračun se vrši prema stvarno utrošenim satima.</t>
  </si>
  <si>
    <t>Ispitivanje vodonepropusnosti kanalizacijskih kolektora i slivničkih veza sukladno metodi ispitivanja HRN EN 1610:2015 ili jednakovrijedno. Inspekciju vrši mjeriteljski ispitni laboratorij akreditiran kod Hrvatske akreditacijske agencije sukladno normi HRN EN ISO/IEC 17025:2007 ili jednakovrijedno.  Kod mosta Riječina stavka se odnosi na oba kolnika. Obračun prema metru dužnom ispitanog cjevovoda.</t>
  </si>
  <si>
    <t>Čišćenje gradilišta. Podrazumijeva čišćenje radnog pojasa i uklanjanje materijala, te dovođenje gradilišta u prvobitno stanje po završetku radova na sanaciji cjevovoda bez iskapanja.  Kod mosta Riječina stavka se odnosi na oba kolnika.</t>
  </si>
  <si>
    <t>Specijalističko visokotlačno hidrodinamičko čišćenje i ispiranje revizionih okana/taložnica upotrebom specijalističke opreme za čišćenje u svrhu pripreme za sanaciju istih. Stvaka uključuje i zbrinjavanje otpada nastalog uslijed čišćenja.  Obračun prema komadu okana.</t>
  </si>
  <si>
    <t xml:space="preserve">Sanacija revizijskih okana/taložnice prosječne dubine 170cm i svijetlog otvora 100cmx100cm. Stavka podrazumijeva sanaciju revizijskih okna internog sustava odvodnje do vodonepropusnosti. Sanacija obuhvaća ručno uklanjanje svih napuklih ili olabavljenih dijelova koji bi mogli otpasti, ručno struganje čeličnim četkama, popravljanje većih oštečenja brzovezujućim betonom C35/45, premazivanje očišćene površine armiranog betona veznim mortom s dodatkom silicijske prašine (5-10% na masu cementa), žbukanje okna vodonepropusnim polimer cementnim mortom, otpornim na sol i naftne derivate, debljine 1,5-2 mm.
</t>
  </si>
  <si>
    <t>Ispitivanje vodonepropusnosti revizijskih okana/taložnica  i slivnika sukladno metodi ispitivanja HRN EN 1610:2015 ili jednakovrijedno. Inspekciju vrši mjeriteljski ispitni laboratorij akreditiran kod Hrvatske akreditacijske agencije sukladno normi HRN EN ISO/IEC 17025:2007 ili jednakovrijedno. Obračun prema komadu okna ili slivnika</t>
  </si>
  <si>
    <t>Okno/taložnica</t>
  </si>
  <si>
    <t>BETONAKI RADOVI</t>
  </si>
  <si>
    <t>Specijalističko visokotlačno hidrodinamičko čišćenje i ispiranje revizionih okana/taložnica upotrebom specijalističke opreme za čišćenje u svrhu pripreme za sanaciju istih. Stavka uključuje i zbrinjavanje otpada nastalog uslijed čišćenja.  Obračun prema komadu okana.</t>
  </si>
  <si>
    <t xml:space="preserve">Sanacija revizijskih okana/taložnica prosječne dubine 170cm i svijetlog otvora 100cmx100cm. Stavka podrazumijeva sanaciju revizijskih okna internog sustava odvodnje do vodonepropusnosti. Sanacija obuhvaća ručno uklanjanje svih napuklih ili olabavljenih dijelova koji bi mogli otpasti, ručno struganje čeličnim četkama, popravljanje većih oštečenja brzovezujućim betonom C35/45, premazivanje očišćene površine armiranog betona veznim mortom s dodatkom silicijske prašine (5-10% na masu cementa), žbukanje okna vodonepropusnim polimer cementnim mortom, otpornim na sol i naftne derivate, debljine 1,5-2 mm.
</t>
  </si>
  <si>
    <t>Linijska rešetka (L=17m)</t>
  </si>
  <si>
    <t>Ispitivanje vodonepropusnosti kanalizacijskih kolektora, slivničkih veza i kanala linijske rešetke sukladno metodi ispitivanja HRN EN 1610:2015 ili jednakovrijedno. Inspekciju vrši mjeriteljski ispitni laboratorij akreditiran kod Hrvatske akreditacijske agencije sukladno normi HRN EN ISO/IEC 17025:2007 ili jednakovrijedno. Obračun prema metru dužnom ispitanog cjevovoda.</t>
  </si>
  <si>
    <t>Linijska rešetka (L=27m)</t>
  </si>
  <si>
    <t>Specijalističko visokotlačno hidrodinamičko čišćenje i ispiranje linijske rešetke (L=27m) upotrebom specijalističke opreme za čišćenje u svrhu pripreme za sanaciju istih. Stvaka uključuje i zbrinjavanje otpada nastalog uslijed čišćenja.  Obračun prema komadu linijske rešetke.</t>
  </si>
  <si>
    <t>Specijalističko visokotlačno hidrodinamičko čišćenje i ispiranje revizionih okana i linijske rešetke (L=17m) upotrebom specijalističke opreme za čišćenje u svrhu pripreme za sanaciju istih. Stvaka uključuje i zbrinjavanje otpada nastalog uslijed čišćenja.  Obračun prema komadu okana i linijske rešetke.</t>
  </si>
  <si>
    <t>Ispitivanje vodonepropusnosti kanalizacijskih kolektora, slivničkih veza i linijske rešetke sukladno metodi ispitivanja HRN EN 1610:2015 ili jednakovrijedno. Inspekciju vrši mjeriteljski ispitni laboratorij akreditiran kod Hrvatske akreditacijske agencije sukladno normi HRN EN ISO/IEC 17025:2007 ili jednakovrijedno. Obračun prema metru dužnom ispitanog cjevovoda.</t>
  </si>
  <si>
    <t>Linijska rešetka</t>
  </si>
  <si>
    <t xml:space="preserve">Sanacija linijske rešetke koja uključuje slijedeće radnje. Rušenje postojeće linijske. Linijske rešetke su iz tipskih polimerbetonskih kanala svjetle širine 20 cm, pokrivene ljeveno-željeznim rešetkama.  Debljina stijenki obloge i podloge kanala pretpostavljena je je cca 20 cm. Stavka obuhvaća demontažu i rušenje linijskog kanala, te rušenje  betonske obloge i podloge, utovar, odvoz srušenog materijala  na deponiju koju osdigurava izvođač, istovar i razastiranje. Betoniranje podloge ispod i obloge oko nove linijske rešetke. Podrazumijeva betoniranje podloge ispod i obloge oko nove rešetke debljine 20 cm sa zaglađivanjem površine na kote prema tehničkom rješenju. Betoniranje se provodi betonom C 35/45 (XC4, XD3, XF4 i v/c faktor ≤0.45). Stavka obuhvaća sav rad, materijal, prijevoz, njegu betona u skladu s pravilima struke, odnosno sve potrebno za potpuno dovršenje rada. </t>
  </si>
  <si>
    <t>Ugradnja nove linijske rešetke. Podrazumijeva dobavu, dopremu i montažu kanala za linijsku odvodnju oborinskih voda. Linijski kanali su prefabricirani monolitni elementi (s neodvojivom rešetkom) za srednje teško opterećenje izrađeni od polimer betona natur boje. Razred opetećenja je D 400 u skladu s EN 1433. Kanal se postavlja na izvedenu betonsku podlogu, te se nakon montaže oko njega izvodi betonska obloga. Gornji rub kanala (rešetke) izvodi se 2-5 mm ispod kote gotove završne okolne površine. Za postizanje vodonepropusnog spoja  između tijela kanala na tvorničkim utorima nanijeti PU brtvilo, prema uputama proizvođača. U stavku je uključeno sve sa priborom za montažu do potpune funkcionalnosti.   Zemljoradnje i betonska podloga i obloga za kanal specificirane su odvojeno i nisu uključene u jediničnu cijenu izvedbe istih. Obračun po komadu ugrađene linijske rešetke sukladno ukupnoj duljini iste.</t>
  </si>
  <si>
    <t>Sanacija linijske rešetke koja uključuje slijedeće radnje. Rušenje postojeće linijske. Linijske rešetke su iz tipskih polimerbetonskih kanala svjetle širine 20 cm, pokrivene ljeveno-željeznim rešetkama.  Debljina stijenki obloge i podloge kanala pretpostavljena je je cca 20 cm. Stavka obuhvaća demontažu i rušenje linijskog kanala, te rušenje  betonske obloge i podloge, utovar, odvoz srušenog materijala  na deponiju koju osdigurava izvođač, istovar i razastiranje. Betoniranje podloge ispod i obloge oko nove linijske rešetke. Podrazumijeva betoniranje podloge ispod i obloge oko nove rešetke debljine 20 cm sa zaglađivanjem površine na kote prema tehničkom rješenju. Betoniranje se provodi betonom C 35/45 (XC4, XD3, XF4 i v/c faktor ≤0.45). Stavka obuhvaća sav rad, materijal, prijevoz, njegu betona u skladu s pravilima struke, odnosno sve potrebno za potpuno dovršenje rada.</t>
  </si>
  <si>
    <t>7.</t>
  </si>
  <si>
    <t xml:space="preserve">Uspostava i održavanje bypassa radi omogućavanja izvođenja radova na sanaciji kanalizacijskih cijevi i okana, upotrebom odgovarajuće opreme. Ovim troškovnikom  predviđeno je, prema potrebi, izvođenje bypassa kanalizacijskog cjevovoda dužine cca 120 m  u svrhu prepumpavanja neplaniranih dotoka za vrijeme izvođenja radova. Stavka uključuje sve potrebne radove, materijale, sredstva, transporte i opremu za navedene radove. Izvođač treba za vrijeme predviđenog trajanja radova, osigurati svu potrebnu opremu i strojeve (pumpe, spec. vozila i dr.) i uređaje (balone, čepove i dr.) te eventualno specijalne crpke za otpadne vode, tlačne fleksibilne cjevovode i transportna vozila kako bi se osigurala evakuacija otpadnih, oborinskih, procjednih i drugih voda. Stavka se konzumira po potrebi i obračunava po realnim količinama koje odobrava nadzorni inženjer. Stavka obuhvaća duljine cjevovoda koje se saniraju bilo iskopavanjem ili bezrovnim metodama, a nalaze se ispod tla u horizontalnoj ravnini. Obračun po satu profila. 
</t>
  </si>
  <si>
    <t>Sanacija cjevovoda promjera navedenog niže bez iskopavanja, upotrebom CIPP metode, prema HRN EN ISO 11296-4:2018 ili jednakovrijedno, uz sav potrebni materijal i opremu. Dobava i ugradnja poliesterske CIPP cijevi minimalne debljine 4,5 mm, odnosno ovisno o DN-u cijevi. CIPP cijev mora imati minimalno dva sloja upijajućeg netkanog poliesterskog filca i biti konstruirana tako da podnese instalacijske tlakove, te imati zaštitini sloj (coating) od polipropilena (PP) minimalne debljine 0,5 mm. U cijenu uračunati potreban rad i materijal do konačne obrade cjevovoda. Obračun po metru dužnom saniranog cjevovoda.</t>
  </si>
  <si>
    <r>
      <t xml:space="preserve">Sanacija cjevovoda promjera navedenog niže bez iskopavanja, packer metodom, upotrebom specijalnih epoxy packera (I=0,5-1 m) uz sav potrebni materijal i opremu prema HRN EN ISO 11296-4:2018 ili jednakovrijedno. Obračun po komadu. Točnu lokaciju (stacionažu u odnosu na početno revizijsko okno) packera utvrditi temeljem provođenja CCTV inspekcije u okviru predviđenih radova troškovika </t>
    </r>
    <r>
      <rPr>
        <b/>
        <u/>
        <sz val="11"/>
        <rFont val="Calibri"/>
        <family val="2"/>
        <charset val="238"/>
        <scheme val="minor"/>
      </rPr>
      <t>I. PRIPREMNI RADOVI.</t>
    </r>
    <r>
      <rPr>
        <sz val="11"/>
        <rFont val="Calibri"/>
        <family val="2"/>
        <charset val="238"/>
        <scheme val="minor"/>
      </rPr>
      <t xml:space="preserve"> Broj (količina) potrebnih packera po predmetnoj dionici (potez između dva revizijska okna i/ili objekta) u sanaciji sadržan je u tabličnoj specifikaciji packera u tehničkom dijelu projekta (6. Specifikacija ugradnje stenta/linera). Ukupan broj potrebnih packera određen je na temelju broja utvrđenih oštećenja dionice u prethodnoj CCTV inspekciji u zbroju sa svim spojevima cijevi (spojevi palica cijevi). Sanaciju packerom provesti za sva definirana oštećenja i spojeve između palica cijevi prema stvarno utvrđenom broju oštećenja i spojeva.</t>
    </r>
  </si>
  <si>
    <t>Ispiranje/čišćenje kolektora DN 200-DN 600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</si>
  <si>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250 vodom pod visokim tlakom pomoću specijalnog vozila za čišćenje kanalizacije sa canal-jet sustavom, a kao priprema za adekvatno CCTV snimanje. Stvaka uključuje i zbrinjavanje otpada nastalog uslijed čišćenja. Obračun prema duljini kolektora.</t>
  </si>
  <si>
    <t>Ispiranje/čišćenje kolektora DN 140-DN 700 vodom pod visokim tlakom pomoću specijalnog vozila za čišćenje kanalizacije sa canal-jet sustavom, a kao priprema za adekvatno CCTV snimanje. Stvaka uključuje i zbrinjavanje otpada nastalog uslijed čišćenja. Obračun prema duljini kolektora.</t>
  </si>
  <si>
    <t>Ispiranje/čišćenje kolektora DN 200-DN 500 vodom pod visokim tlakom pomoću specijalnog vozila za čišćenje kanalizacije sa canal-jet sustavom, a kao priprema za adekvatno CCTV snimanje. Stvaka uključuje i zbrinjavanje otpada nastalog uslijed čišćenja.  Kod mosta Riječina stavka se odnosi na oba kolnika.Obračun prema duljini kolektora.</t>
  </si>
  <si>
    <t>Ispiranje/čišćenje kolektora DN 200-DN 250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</si>
  <si>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200-DN 500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</si>
  <si>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300-DN 400 vodom pod viskom tlakom pomoću specijalnog vozila za čišćenje kanalizacije sa canal-jet sustavom, a kao priprema za adekvatno CCTV snimanje. Stavka uključuje i zbrinjavanje otpada nastalog uslijed čišćenja. Obračun prema duljini kolektora.</t>
  </si>
  <si>
    <t>Ispiranje/čišćenje kolektora DN 400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</si>
  <si>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</si>
  <si>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 DN 238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</si>
  <si>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150 -DN 480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</si>
  <si>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200 -DN 400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</si>
  <si>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250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</si>
  <si>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200-DN 300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</si>
  <si>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200-DN 480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</si>
  <si>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200-DN 400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</si>
  <si>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200 -DN 600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</si>
  <si>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300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</si>
  <si>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200-DN 700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</si>
  <si>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480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</si>
  <si>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 DN 400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</si>
  <si>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 DN 500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</si>
  <si>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 DN 300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</si>
  <si>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400 - DN 500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</si>
  <si>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300 - DN 600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</si>
  <si>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150 - DN 500 vodom pod visokim tlakom pomoću specijalnog vozila za čišćenje kanalizacije sa canal-jet sustavom, a kao priprema za adekvatno CCTV snimanje. Stavka uključuje i zbrinjavanje otpada nastalog uslijed čišćenja. Obračun prema duljini kolektora.</t>
  </si>
  <si>
    <t>Ispiranje/čišćenje kolektora DN 200 - DN 1000 vodom pod visokim tlakom pomoću specijalnog vozila za čišćenje kanalizacije sa canal-jet sustavom, a kao priprema za adekvatno CCTV snimanje. Stavka uključuje i zbrinjavanje otpada nastalog uslijed čišćenja. Obračun prema duljini kolektora.</t>
  </si>
  <si>
    <t>CCTV video inspekcija saniranog dijela kanalizacijskog kolektora i kanala linijske rešetke sukladno metodi ispitivanja HRN EN 13508-2:2011 ili jednakovrijedno. Inspekciju vriši mjeriteljski ispitni laboratorij akreditiran kod Hrvatske akreditacijske agencije sukladno normi HRN EN ISO/IEC 17025:2007 ili jednakovrijedno. Obračun se vrši po metru dužnom snimljenog cjevovoda.</t>
  </si>
  <si>
    <t>CCTV video inspekcija saniranog dijela kanalizacijskog kolektora sukladno metodi ispitivanja HRN EN 13508-2:2011 ili jednakovrijedno. Inspekciju vriši mjeriteljski ispitni laboratorij akreditiran kod Hrvatske akreditacijske agencije sukladno normi HRN EN ISO/IEC 17025:2007 ili jednakovrijedno. Obračun se vrši po metru dužnom snimljenog cjevovoda.</t>
  </si>
  <si>
    <t>CCTV video inspekcija saniranog dijela kanalizacijskog kolektora sukladno metodi ispitivanja HRN EN 13508-2:2011 ili jednakovrijedno. Inspekciju vriši mjeriteljski ispitni laboratorij akreditiran kod Hrvatske akreditacijske agencije sukladno normi HRN EN ISO/IEC 17025:2007 ili jednakovrijedno.  Kod mosta Riječina stavka se odnosi na oba kolnika. Obračun se vrši po metru dužnom snimljenog cjevovoda.</t>
  </si>
  <si>
    <t>CCTV video inspekcija saniranog dijela kanalizacijskog kolektora i linijske rešetke sukladno metodi ispitivanja HRN EN 13508-2:2011 ili jednakovrijedno. Inspekciju vriši mjeriteljski ispitni laboratorij akreditiran kod Hrvatske akreditacijske agencije sukladno normi HRN EN ISO/IEC 17025:2007 ili jednakovrijedno. Obračun se vrši po metru dužnom snimljenog cjevovoda.</t>
  </si>
  <si>
    <t>0.</t>
  </si>
  <si>
    <t>PRETHODNI RADOVI</t>
  </si>
  <si>
    <t>PRETHODNI RADOVI UKUPNO</t>
  </si>
  <si>
    <t>Elaborat privremene regulacije prometa.
Izrada elaborata privremene prometne regulacije za vrijeme izvođenja SVIH radova. Elaborat se izrađuje prema uvjetima propisanim u natječajnoj dokumentaciji.
Na elaborat je potrebno ishododiti sve potrebne suglasnosti od Sektora za promet Hrvatskih autocesta d.o.o., kao i od nadležnog Ministarstva.</t>
  </si>
  <si>
    <t>Svi radovi izvode se u skladu s  normama HRN EN 206, HRN EN 13670, HRN EN 1504 1-10, Hrvatskim normama i drugim važećim normama i propisima iz ovog područja. U svim stavkama troškovnika cijenom je obuhvaćen sav rad i materijal za jedinicu gotovog posla. Tim cijenama obuhvaćeni su i troškovi održavanja objekta do dana preuzimanja.</t>
  </si>
  <si>
    <t>U svim stavkama koje uključuju odvoz viška materijala i opreme na odlagalište, jedinične cijene moraju uključivati sve  troškove deponiranja, uključujući obavezu izvođača da pronađe odlagalište.</t>
  </si>
  <si>
    <t>Izvoditelj  je dužan održavati gradilište za vrijeme izvođenja radova.</t>
  </si>
  <si>
    <t>Troškove vezane za organizaciju gradilišta, čišćenje gradilišta nakon završetka radova i slično, snosi izvoditelj radova i za te troškove nema pravo tražiti posebnu nadoknadu.</t>
  </si>
  <si>
    <t>Vizualnim pregledom objekta i oštećenja nije moguće točno procijeniti količine nekih radova koje je potrebno provesti. Točne količine moguće je utvrditi nakon otvaranja ponovno provede CCTV inspekcije, kada se započne s radovima sanacije. Prikazane količine u ovisnosti su s izvedbenim projektom sanacije i elaboratom o provedenim istražnim radovima i nacrtima koji su mu prilog. Iz tog razloga troškovnik je napravljen na temelju procijenjenih količina i dostupnih istražnih radova, koje su navedene za svaku grupu radova. Točne količine radova biti će obračunate na temelju izmjera izvršenih prije početka radova sanacije.</t>
  </si>
  <si>
    <t>U cijene radova uračunati su svi strojevi i oprema potrebni za izvođenje radova, uključujući agregat za električnu energiju potrebnu za alate i rasvjetu za rad noću.</t>
  </si>
  <si>
    <t>Izvođač je dužan pridržavati se svih važećih zakona i propisa iz područja gradnje, propisanih ili jednakovrijednih  normi, "Općih tehničkih uvjeta za radove na cestama" (OTU, Zagreb, IGH, izdanje 2001. god.). Ukoliko OTU svojom uputom propisuju korištenje, odnosno postupanje sukladno određenoj normi, naručitelj će prihvatiti jednakovrijednu zamjenjujuću normu ili propis, kako je opisano i u sadržaju općih tehničkih uvjeta. Svi radovi moraju se izvesti solidno i stručno prema važećim propisima i najboljim industrijskim praksama.</t>
  </si>
  <si>
    <t>U stavkama, gdje se radi definiranja tehničkih svojstava i minimalnih tehničkih karakteristika navodi tip ili proizvođač predmeta nabave ponuditelj može ponuditi predmet nabave kao navedeni ili jednakovrijedan. Za stavke gdje se nudi određeni proizvod s dodatkom "ili jednakovrijedan", ponuditelj mora u tehničkim specifikacijama za jednakovrijednost proizvoda navesti naziv, tehničke podatke s karakteristikama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</si>
  <si>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sukladno posebnom propisu. Tako registrirani zahtjevi obvezni su za Izvođača radova,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</si>
  <si>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</si>
  <si>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se sukladno Ugovoru o građenju, a tu svoju odluku unositi će u građevni dnevnik. Sve izmjene ili dopune projekta, ili njegovih dijelova, za koje se po građevnom dnevniku ne može dokazati da su uslijedile po opisanom postupku, neće se obračunavati ni po privremenom ni po okončanom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</si>
  <si>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pokusni rad ukoliko je predviđen projektom,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</si>
  <si>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Naručitelja. Stavke troškovnika odnose se na definitivno dovršene radove, ispitane po kvaliteti i funkcionalnosti, te preuzete po nadzornoj službi Naručitelja, ukoliko nije u opisu izričito drukčije određeno.</t>
  </si>
  <si>
    <t>Jedinične cijene obuhvaćaju i izradu uputa za rukovanje i održavanje ugrađene opreme i izradu svih protokola o ispitivanju. Uključena je sva dokumentacija i troškovi potrebni za tehnički pregled.</t>
  </si>
  <si>
    <t>Sav materijal i oprema, koju izvođač dobavlja i ugrađuje, mora imati isprave o sukladnosti, u skladu sa važećim zakonima i propisima iz područja gradnje (tvornička ispitivanja, izjave o svojstvima, izjave o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</si>
  <si>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</si>
  <si>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Naručitelja uz obveznu prisutnost nadzornog inženjera, a primjedbe dane od strane projektanta imaju istu težinu kao i primjedbe dane od strane nadzornog inženjera Naručitelja.</t>
  </si>
  <si>
    <t>Izvođač je u okviru ugovorene cijene dužan izvršiti koordinaciju radova svih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</si>
  <si>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Jedinične cijene u stavkama trebaju obuhvatiti sve troškove gradiva, ugradbenih elemenata, radne snage, prijevoza i ostale manipulacije, energiju, sve potrebne skele i oplate, odnosno sve troškove potrebne za potpuno dovršenje posla, uključivo tekuća ispitivanja, te zaštitnu i ostalu potrebnu opremu. Tim cijenama treba obuhvatiti troškove održavanja gradilišta u stanju nužnom za kvalitetno izvođenje radova (do preuzimanja radova od strane investitora). Za odstupanje od projekta nužna je suglasnost projektanta. Nepredviđeni radovi koji se pokažu neophodnima mogu se izvoditi samo po odobrenju investitora na osnovu ponude izvoditelja. Stvarne količine radove utvrđuje nadzorni inženjer. Prijelaz na iduću fazu radova moguć je samo po odobrenju nadzornog inženjera.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</si>
</sst>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n&quot;"/>
    <numFmt numFmtId="165" formatCode="#,##0.00\ [$EUR]"/>
  </numFmts>
  <fonts count="6" x14ac:knownFonts="1">
    <font>
      <sz val="11"/>
      <color theme="1"/>
      <name val="Calibri"/>
      <family val="2"/>
      <charset val="238"/>
      <scheme val="minor"/>
    </font>
    <font>
      <sz val="11"/>
      <name val="Calibri"/>
      <family val="2"/>
      <charset val="238"/>
      <scheme val="minor"/>
    </font>
    <font>
      <sz val="11"/>
      <color theme="0" tint="-0.249977111117893"/>
      <name val="Calibri"/>
      <family val="2"/>
      <charset val="238"/>
      <scheme val="minor"/>
    </font>
    <font>
      <b/>
      <sz val="11"/>
      <name val="Calibri"/>
      <family val="2"/>
      <charset val="238"/>
      <scheme val="minor"/>
    </font>
    <font>
      <b/>
      <sz val="11"/>
      <color theme="1"/>
      <name val="Calibri"/>
      <family val="2"/>
      <charset val="238"/>
      <scheme val="minor"/>
    </font>
    <font>
      <b/>
      <u/>
      <sz val="11"/>
      <name val="Calibri"/>
      <family val="2"/>
      <charset val="238"/>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cellStyleXfs>
  <cellXfs count="169">
    <xf numFmtId="0" fontId="0" fillId="0" borderId="0" xfId="0"/>
    <xf numFmtId="0" fontId="1" fillId="0" borderId="0" xfId="0" applyFont="1" applyAlignment="1">
      <alignment horizontal="center" vertical="center"/>
    </xf>
    <xf numFmtId="0" fontId="1" fillId="0" borderId="0" xfId="0" applyFont="1" applyAlignment="1">
      <alignment horizontal="center" vertical="top"/>
    </xf>
    <xf numFmtId="0" fontId="1" fillId="0" borderId="0" xfId="0" applyFont="1"/>
    <xf numFmtId="0" fontId="1" fillId="0" borderId="0" xfId="0" applyFont="1" applyAlignment="1">
      <alignment horizontal="center"/>
    </xf>
    <xf numFmtId="0" fontId="1" fillId="0" borderId="0" xfId="0" applyNumberFormat="1" applyFont="1" applyAlignment="1">
      <alignment horizontal="justify" vertical="top" wrapText="1"/>
    </xf>
    <xf numFmtId="49" fontId="1" fillId="0" borderId="0" xfId="0" applyNumberFormat="1" applyFont="1" applyAlignment="1">
      <alignment horizontal="justify" vertical="top" wrapText="1"/>
    </xf>
    <xf numFmtId="0" fontId="1" fillId="0" borderId="1" xfId="0" applyFont="1" applyBorder="1" applyAlignment="1">
      <alignment horizontal="center"/>
    </xf>
    <xf numFmtId="0" fontId="2" fillId="0" borderId="0" xfId="0" applyFont="1" applyAlignment="1">
      <alignment horizontal="center"/>
    </xf>
    <xf numFmtId="0" fontId="2" fillId="0" borderId="0" xfId="0" applyFont="1"/>
    <xf numFmtId="0" fontId="1" fillId="0" borderId="0" xfId="0" applyFont="1" applyFill="1"/>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xf numFmtId="0" fontId="1" fillId="0" borderId="2" xfId="0" applyFont="1" applyBorder="1" applyAlignment="1">
      <alignment horizontal="right" vertical="center"/>
    </xf>
    <xf numFmtId="0" fontId="1" fillId="0" borderId="2" xfId="0" applyFont="1" applyBorder="1" applyAlignment="1">
      <alignment horizontal="center" vertical="top"/>
    </xf>
    <xf numFmtId="49" fontId="1" fillId="0" borderId="2" xfId="0" applyNumberFormat="1" applyFont="1" applyBorder="1" applyAlignment="1">
      <alignment horizontal="right" vertical="center" wrapText="1"/>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0" xfId="0" applyNumberFormat="1" applyFont="1" applyAlignment="1">
      <alignment horizont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xf numFmtId="164" fontId="1" fillId="0" borderId="1" xfId="0" applyNumberFormat="1" applyFont="1" applyBorder="1" applyAlignment="1">
      <alignment horizont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164" fontId="1" fillId="0" borderId="0"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0" fillId="0" borderId="0" xfId="0" applyNumberFormat="1"/>
    <xf numFmtId="0" fontId="1" fillId="0" borderId="0" xfId="0" applyFont="1" applyBorder="1"/>
    <xf numFmtId="0" fontId="1" fillId="0" borderId="0" xfId="0" applyFont="1" applyBorder="1" applyAlignment="1">
      <alignment horizontal="right" vertical="center"/>
    </xf>
    <xf numFmtId="0" fontId="1" fillId="0" borderId="0" xfId="0" applyFont="1" applyBorder="1" applyAlignment="1">
      <alignment horizontal="center" vertical="top"/>
    </xf>
    <xf numFmtId="49" fontId="1" fillId="0" borderId="0" xfId="0" applyNumberFormat="1" applyFont="1" applyBorder="1" applyAlignment="1">
      <alignment horizontal="right" vertical="center" wrapText="1"/>
    </xf>
    <xf numFmtId="0" fontId="1" fillId="0" borderId="0" xfId="0" applyFont="1" applyFill="1" applyAlignment="1">
      <alignment vertical="top" wrapText="1"/>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1" fillId="0" borderId="0" xfId="0" applyNumberFormat="1" applyFont="1" applyFill="1" applyAlignment="1">
      <alignment horizontal="justify" vertical="top" wrapText="1"/>
    </xf>
    <xf numFmtId="0" fontId="0" fillId="0" borderId="4" xfId="0" applyBorder="1"/>
    <xf numFmtId="164" fontId="0" fillId="0" borderId="5" xfId="0" applyNumberFormat="1" applyBorder="1"/>
    <xf numFmtId="0" fontId="0" fillId="0" borderId="6" xfId="0" applyBorder="1"/>
    <xf numFmtId="164" fontId="0" fillId="0" borderId="7" xfId="0" applyNumberFormat="1" applyBorder="1"/>
    <xf numFmtId="0" fontId="4" fillId="0" borderId="10" xfId="0" applyFont="1" applyBorder="1" applyAlignment="1">
      <alignment horizontal="right" vertical="center"/>
    </xf>
    <xf numFmtId="164" fontId="4" fillId="0" borderId="11" xfId="0" applyNumberFormat="1" applyFont="1" applyBorder="1"/>
    <xf numFmtId="0" fontId="0" fillId="0" borderId="12" xfId="0" applyBorder="1"/>
    <xf numFmtId="164" fontId="0" fillId="0" borderId="13" xfId="0" applyNumberFormat="1" applyBorder="1"/>
    <xf numFmtId="49" fontId="1" fillId="0" borderId="0" xfId="0" applyNumberFormat="1" applyFont="1" applyBorder="1" applyAlignment="1">
      <alignment horizontal="center" vertical="center" wrapText="1"/>
    </xf>
    <xf numFmtId="164"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1" fillId="0" borderId="1" xfId="0" applyFont="1" applyBorder="1"/>
    <xf numFmtId="164" fontId="1" fillId="0" borderId="1" xfId="0" applyNumberFormat="1" applyFont="1" applyBorder="1"/>
    <xf numFmtId="0" fontId="0" fillId="0" borderId="0" xfId="0" applyAlignment="1">
      <alignment wrapText="1"/>
    </xf>
    <xf numFmtId="0" fontId="0" fillId="0" borderId="0" xfId="0" applyAlignment="1">
      <alignment horizontal="left" wrapText="1"/>
    </xf>
    <xf numFmtId="0" fontId="1" fillId="0" borderId="0" xfId="0" applyFont="1" applyAlignment="1">
      <alignment horizontal="right" vertical="center"/>
    </xf>
    <xf numFmtId="0" fontId="4" fillId="0" borderId="8" xfId="0" applyFont="1" applyBorder="1" applyAlignment="1">
      <alignment horizontal="center"/>
    </xf>
    <xf numFmtId="0" fontId="4" fillId="0" borderId="9" xfId="0" applyFont="1" applyBorder="1" applyAlignment="1">
      <alignment horizontal="center"/>
    </xf>
    <xf numFmtId="165"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F39" sqref="F39"/>
    </sheetView>
  </sheetViews>
  <sheetFormatPr defaultRowHeight="15" x14ac:dyDescent="0.25"/>
  <sheetData>
    <row r="1" spans="1:9" ht="60" customHeight="1" x14ac:dyDescent="0.25">
      <c r="A1" s="163" t="s">
        <v>167</v>
      </c>
      <c r="B1" s="163"/>
      <c r="C1" s="163"/>
      <c r="D1" s="163"/>
      <c r="E1" s="163"/>
      <c r="F1" s="163"/>
      <c r="G1" s="163"/>
      <c r="H1" s="163"/>
      <c r="I1" s="163"/>
    </row>
    <row r="3" spans="1:9" ht="45" customHeight="1" x14ac:dyDescent="0.25">
      <c r="A3" s="162" t="s">
        <v>168</v>
      </c>
      <c r="B3" s="162"/>
      <c r="C3" s="162"/>
      <c r="D3" s="162"/>
      <c r="E3" s="162"/>
      <c r="F3" s="162"/>
      <c r="G3" s="162"/>
      <c r="H3" s="162"/>
      <c r="I3" s="162"/>
    </row>
    <row r="5" spans="1:9" x14ac:dyDescent="0.25">
      <c r="A5" t="s">
        <v>169</v>
      </c>
    </row>
    <row r="7" spans="1:9" ht="30" customHeight="1" x14ac:dyDescent="0.25">
      <c r="A7" s="162" t="s">
        <v>170</v>
      </c>
      <c r="B7" s="162"/>
      <c r="C7" s="162"/>
      <c r="D7" s="162"/>
      <c r="E7" s="162"/>
      <c r="F7" s="162"/>
      <c r="G7" s="162"/>
      <c r="H7" s="162"/>
      <c r="I7" s="162"/>
    </row>
    <row r="9" spans="1:9" ht="120" customHeight="1" x14ac:dyDescent="0.25">
      <c r="A9" s="162" t="s">
        <v>171</v>
      </c>
      <c r="B9" s="162"/>
      <c r="C9" s="162"/>
      <c r="D9" s="162"/>
      <c r="E9" s="162"/>
      <c r="F9" s="162"/>
      <c r="G9" s="162"/>
      <c r="H9" s="162"/>
      <c r="I9" s="162"/>
    </row>
    <row r="11" spans="1:9" ht="30" customHeight="1" x14ac:dyDescent="0.25">
      <c r="A11" s="162" t="s">
        <v>172</v>
      </c>
      <c r="B11" s="162"/>
      <c r="C11" s="162"/>
      <c r="D11" s="162"/>
      <c r="E11" s="162"/>
      <c r="F11" s="162"/>
      <c r="G11" s="162"/>
      <c r="H11" s="162"/>
      <c r="I11" s="162"/>
    </row>
    <row r="13" spans="1:9" ht="90" customHeight="1" x14ac:dyDescent="0.25">
      <c r="A13" s="162" t="s">
        <v>173</v>
      </c>
      <c r="B13" s="162"/>
      <c r="C13" s="162"/>
      <c r="D13" s="162"/>
      <c r="E13" s="162"/>
      <c r="F13" s="162"/>
      <c r="G13" s="162"/>
      <c r="H13" s="162"/>
      <c r="I13" s="162"/>
    </row>
    <row r="15" spans="1:9" ht="150" customHeight="1" x14ac:dyDescent="0.25">
      <c r="A15" s="162" t="s">
        <v>174</v>
      </c>
      <c r="B15" s="162"/>
      <c r="C15" s="162"/>
      <c r="D15" s="162"/>
      <c r="E15" s="162"/>
      <c r="F15" s="162"/>
      <c r="G15" s="162"/>
      <c r="H15" s="162"/>
      <c r="I15" s="162"/>
    </row>
    <row r="17" spans="1:9" ht="105" customHeight="1" x14ac:dyDescent="0.25">
      <c r="A17" s="162" t="s">
        <v>175</v>
      </c>
      <c r="B17" s="162"/>
      <c r="C17" s="162"/>
      <c r="D17" s="162"/>
      <c r="E17" s="162"/>
      <c r="F17" s="162"/>
      <c r="G17" s="162"/>
      <c r="H17" s="162"/>
      <c r="I17" s="162"/>
    </row>
    <row r="19" spans="1:9" ht="90" customHeight="1" x14ac:dyDescent="0.25">
      <c r="A19" s="162" t="s">
        <v>176</v>
      </c>
      <c r="B19" s="162"/>
      <c r="C19" s="162"/>
      <c r="D19" s="162"/>
      <c r="E19" s="162"/>
      <c r="F19" s="162"/>
      <c r="G19" s="162"/>
      <c r="H19" s="162"/>
      <c r="I19" s="162"/>
    </row>
    <row r="21" spans="1:9" ht="75" customHeight="1" x14ac:dyDescent="0.25">
      <c r="A21" s="162" t="s">
        <v>177</v>
      </c>
      <c r="B21" s="162"/>
      <c r="C21" s="162"/>
      <c r="D21" s="162"/>
      <c r="E21" s="162"/>
      <c r="F21" s="162"/>
      <c r="G21" s="162"/>
      <c r="H21" s="162"/>
      <c r="I21" s="162"/>
    </row>
    <row r="23" spans="1:9" ht="170.1" customHeight="1" x14ac:dyDescent="0.25">
      <c r="A23" s="162" t="s">
        <v>178</v>
      </c>
      <c r="B23" s="162"/>
      <c r="C23" s="162"/>
      <c r="D23" s="162"/>
      <c r="E23" s="162"/>
      <c r="F23" s="162"/>
      <c r="G23" s="162"/>
      <c r="H23" s="162"/>
      <c r="I23" s="162"/>
    </row>
    <row r="25" spans="1:9" ht="90" customHeight="1" x14ac:dyDescent="0.25">
      <c r="A25" s="162" t="s">
        <v>179</v>
      </c>
      <c r="B25" s="162"/>
      <c r="C25" s="162"/>
      <c r="D25" s="162"/>
      <c r="E25" s="162"/>
      <c r="F25" s="162"/>
      <c r="G25" s="162"/>
      <c r="H25" s="162"/>
      <c r="I25" s="162"/>
    </row>
    <row r="27" spans="1:9" ht="45" customHeight="1" x14ac:dyDescent="0.25">
      <c r="A27" s="162" t="s">
        <v>180</v>
      </c>
      <c r="B27" s="162"/>
      <c r="C27" s="162"/>
      <c r="D27" s="162"/>
      <c r="E27" s="162"/>
      <c r="F27" s="162"/>
      <c r="G27" s="162"/>
      <c r="H27" s="162"/>
      <c r="I27" s="162"/>
    </row>
    <row r="29" spans="1:9" ht="60" customHeight="1" x14ac:dyDescent="0.25">
      <c r="A29" s="162" t="s">
        <v>181</v>
      </c>
      <c r="B29" s="162"/>
      <c r="C29" s="162"/>
      <c r="D29" s="162"/>
      <c r="E29" s="162"/>
      <c r="F29" s="162"/>
      <c r="G29" s="162"/>
      <c r="H29" s="162"/>
      <c r="I29" s="162"/>
    </row>
    <row r="31" spans="1:9" ht="45" customHeight="1" x14ac:dyDescent="0.25">
      <c r="A31" s="162" t="s">
        <v>182</v>
      </c>
      <c r="B31" s="162"/>
      <c r="C31" s="162"/>
      <c r="D31" s="162"/>
      <c r="E31" s="162"/>
      <c r="F31" s="162"/>
      <c r="G31" s="162"/>
      <c r="H31" s="162"/>
      <c r="I31" s="162"/>
    </row>
    <row r="33" spans="1:9" ht="75" customHeight="1" x14ac:dyDescent="0.25">
      <c r="A33" s="162" t="s">
        <v>183</v>
      </c>
      <c r="B33" s="162"/>
      <c r="C33" s="162"/>
      <c r="D33" s="162"/>
      <c r="E33" s="162"/>
      <c r="F33" s="162"/>
      <c r="G33" s="162"/>
      <c r="H33" s="162"/>
      <c r="I33" s="162"/>
    </row>
    <row r="35" spans="1:9" ht="90" customHeight="1" x14ac:dyDescent="0.25">
      <c r="A35" s="162" t="s">
        <v>184</v>
      </c>
      <c r="B35" s="162"/>
      <c r="C35" s="162"/>
      <c r="D35" s="162"/>
      <c r="E35" s="162"/>
      <c r="F35" s="162"/>
      <c r="G35" s="162"/>
      <c r="H35" s="162"/>
      <c r="I35" s="162"/>
    </row>
    <row r="37" spans="1:9" ht="135" customHeight="1" x14ac:dyDescent="0.25">
      <c r="A37" s="162" t="s">
        <v>185</v>
      </c>
      <c r="B37" s="162"/>
      <c r="C37" s="162"/>
      <c r="D37" s="162"/>
      <c r="E37" s="162"/>
      <c r="F37" s="162"/>
      <c r="G37" s="162"/>
      <c r="H37" s="162"/>
      <c r="I37" s="162"/>
    </row>
  </sheetData>
  <mergeCells count="18">
    <mergeCell ref="A37:I37"/>
    <mergeCell ref="A15:I15"/>
    <mergeCell ref="A17:I17"/>
    <mergeCell ref="A19:I19"/>
    <mergeCell ref="A21:I21"/>
    <mergeCell ref="A23:I23"/>
    <mergeCell ref="A25:I25"/>
    <mergeCell ref="A27:I27"/>
    <mergeCell ref="A29:I29"/>
    <mergeCell ref="A31:I31"/>
    <mergeCell ref="A33:I33"/>
    <mergeCell ref="A35:I35"/>
    <mergeCell ref="A13:I13"/>
    <mergeCell ref="A1:I1"/>
    <mergeCell ref="A3:I3"/>
    <mergeCell ref="A7:I7"/>
    <mergeCell ref="A9:I9"/>
    <mergeCell ref="A11:I1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topLeftCell="A82" workbookViewId="0">
      <selection activeCell="O103" sqref="O103"/>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137</v>
      </c>
      <c r="D3" s="1"/>
      <c r="E3" s="23"/>
      <c r="F3" s="23"/>
      <c r="G3" s="4"/>
    </row>
    <row r="4" spans="1:7" x14ac:dyDescent="0.25">
      <c r="B4" s="3" t="s">
        <v>34</v>
      </c>
      <c r="C4" s="12" t="s">
        <v>4</v>
      </c>
      <c r="D4" s="12">
        <v>32.4</v>
      </c>
      <c r="E4" s="72"/>
      <c r="F4" s="24"/>
      <c r="G4" s="4"/>
    </row>
    <row r="5" spans="1:7" x14ac:dyDescent="0.25">
      <c r="B5" s="3" t="s">
        <v>55</v>
      </c>
      <c r="C5" s="12" t="s">
        <v>4</v>
      </c>
      <c r="D5" s="12">
        <v>54.8</v>
      </c>
      <c r="E5" s="72"/>
      <c r="F5" s="24"/>
      <c r="G5" s="4"/>
    </row>
    <row r="6" spans="1:7" x14ac:dyDescent="0.25">
      <c r="B6" s="3" t="s">
        <v>52</v>
      </c>
      <c r="C6" s="12" t="s">
        <v>4</v>
      </c>
      <c r="D6" s="12">
        <v>33.4</v>
      </c>
      <c r="E6" s="72"/>
      <c r="F6" s="24"/>
      <c r="G6" s="4"/>
    </row>
    <row r="7" spans="1:7" x14ac:dyDescent="0.25">
      <c r="B7" s="3" t="s">
        <v>35</v>
      </c>
      <c r="C7" s="12" t="s">
        <v>4</v>
      </c>
      <c r="D7" s="12">
        <v>14</v>
      </c>
      <c r="E7" s="72"/>
      <c r="F7" s="24"/>
      <c r="G7" s="4"/>
    </row>
    <row r="8" spans="1:7" x14ac:dyDescent="0.25">
      <c r="D8" s="1"/>
      <c r="E8" s="71"/>
      <c r="F8" s="23"/>
      <c r="G8" s="4"/>
    </row>
    <row r="9" spans="1:7" s="9" customFormat="1" ht="121.5" customHeight="1" x14ac:dyDescent="0.25">
      <c r="A9" s="2" t="s">
        <v>17</v>
      </c>
      <c r="B9" s="5" t="s">
        <v>60</v>
      </c>
      <c r="C9" s="1"/>
      <c r="D9" s="1"/>
      <c r="E9" s="71"/>
      <c r="F9" s="23"/>
      <c r="G9" s="8"/>
    </row>
    <row r="10" spans="1:7" s="9" customFormat="1" x14ac:dyDescent="0.25">
      <c r="A10" s="2"/>
      <c r="B10" s="6"/>
      <c r="C10" s="12" t="s">
        <v>14</v>
      </c>
      <c r="D10" s="12">
        <v>1</v>
      </c>
      <c r="E10" s="72"/>
      <c r="F10" s="24"/>
      <c r="G10" s="8"/>
    </row>
    <row r="11" spans="1:7" s="9" customFormat="1" x14ac:dyDescent="0.25">
      <c r="A11" s="2"/>
      <c r="B11" s="6"/>
      <c r="C11" s="1"/>
      <c r="D11" s="1"/>
      <c r="E11" s="71"/>
      <c r="F11" s="23"/>
      <c r="G11" s="8"/>
    </row>
    <row r="12" spans="1:7" s="9" customFormat="1" ht="122.25" customHeight="1" x14ac:dyDescent="0.25">
      <c r="A12" s="2" t="s">
        <v>22</v>
      </c>
      <c r="B12" s="6" t="s">
        <v>63</v>
      </c>
      <c r="C12" s="1"/>
      <c r="D12" s="1"/>
      <c r="E12" s="71"/>
      <c r="F12" s="23"/>
      <c r="G12" s="8"/>
    </row>
    <row r="13" spans="1:7" s="9" customFormat="1" x14ac:dyDescent="0.25">
      <c r="A13" s="2"/>
      <c r="B13" s="6"/>
      <c r="C13" s="12" t="s">
        <v>14</v>
      </c>
      <c r="D13" s="12">
        <v>5</v>
      </c>
      <c r="E13" s="72"/>
      <c r="F13" s="24"/>
      <c r="G13" s="8"/>
    </row>
    <row r="14" spans="1:7" x14ac:dyDescent="0.25">
      <c r="D14" s="1"/>
      <c r="E14" s="71"/>
      <c r="F14" s="23"/>
      <c r="G14" s="4"/>
    </row>
    <row r="15" spans="1:7" ht="167.25" customHeight="1" x14ac:dyDescent="0.25">
      <c r="A15" s="2" t="s">
        <v>23</v>
      </c>
      <c r="B15" s="5" t="s">
        <v>37</v>
      </c>
      <c r="D15" s="1"/>
      <c r="E15" s="71"/>
      <c r="F15" s="23"/>
      <c r="G15" s="4"/>
    </row>
    <row r="16" spans="1:7" x14ac:dyDescent="0.25">
      <c r="B16" s="3" t="s">
        <v>34</v>
      </c>
      <c r="C16" s="12" t="s">
        <v>4</v>
      </c>
      <c r="D16" s="12">
        <v>32.4</v>
      </c>
      <c r="E16" s="72"/>
      <c r="F16" s="24"/>
      <c r="G16" s="4"/>
    </row>
    <row r="17" spans="1:7" x14ac:dyDescent="0.25">
      <c r="B17" s="3" t="s">
        <v>55</v>
      </c>
      <c r="C17" s="12" t="s">
        <v>4</v>
      </c>
      <c r="D17" s="12">
        <v>54.8</v>
      </c>
      <c r="E17" s="72"/>
      <c r="F17" s="24"/>
      <c r="G17" s="4"/>
    </row>
    <row r="18" spans="1:7" x14ac:dyDescent="0.25">
      <c r="B18" s="3" t="s">
        <v>52</v>
      </c>
      <c r="C18" s="12" t="s">
        <v>4</v>
      </c>
      <c r="D18" s="12">
        <v>33.4</v>
      </c>
      <c r="E18" s="72"/>
      <c r="F18" s="24"/>
      <c r="G18" s="4"/>
    </row>
    <row r="19" spans="1:7" x14ac:dyDescent="0.25">
      <c r="B19" s="3" t="s">
        <v>35</v>
      </c>
      <c r="C19" s="12" t="s">
        <v>4</v>
      </c>
      <c r="D19" s="12">
        <v>14</v>
      </c>
      <c r="E19" s="72"/>
      <c r="F19" s="24"/>
      <c r="G19" s="4"/>
    </row>
    <row r="20" spans="1:7" x14ac:dyDescent="0.25">
      <c r="D20" s="1"/>
      <c r="E20" s="71"/>
      <c r="F20" s="23"/>
      <c r="G20" s="4"/>
    </row>
    <row r="21" spans="1:7" ht="135.75" customHeight="1" x14ac:dyDescent="0.25">
      <c r="A21" s="2" t="s">
        <v>24</v>
      </c>
      <c r="B21" s="5" t="s">
        <v>26</v>
      </c>
      <c r="D21" s="1"/>
      <c r="E21" s="71"/>
      <c r="F21" s="23"/>
      <c r="G21" s="4"/>
    </row>
    <row r="22" spans="1:7" x14ac:dyDescent="0.25">
      <c r="C22" s="12" t="s">
        <v>12</v>
      </c>
      <c r="D22" s="12">
        <v>1</v>
      </c>
      <c r="E22" s="72"/>
      <c r="F22" s="24"/>
      <c r="G22" s="4"/>
    </row>
    <row r="23" spans="1:7" x14ac:dyDescent="0.25">
      <c r="D23" s="1"/>
      <c r="E23" s="71"/>
      <c r="F23" s="23"/>
      <c r="G23" s="4"/>
    </row>
    <row r="24" spans="1:7" ht="150" x14ac:dyDescent="0.25">
      <c r="A24" s="2" t="s">
        <v>25</v>
      </c>
      <c r="B24" s="5" t="s">
        <v>38</v>
      </c>
      <c r="D24" s="1"/>
      <c r="E24" s="71"/>
      <c r="F24" s="23"/>
      <c r="G24" s="4"/>
    </row>
    <row r="25" spans="1:7" x14ac:dyDescent="0.25">
      <c r="A25" s="2"/>
      <c r="B25" s="5"/>
      <c r="C25" s="12" t="s">
        <v>13</v>
      </c>
      <c r="D25" s="12">
        <v>1</v>
      </c>
      <c r="E25" s="133"/>
      <c r="F25" s="133"/>
      <c r="G25" s="4"/>
    </row>
    <row r="26" spans="1:7" x14ac:dyDescent="0.25">
      <c r="A26" s="2"/>
      <c r="B26" s="5"/>
      <c r="C26" s="13"/>
      <c r="D26" s="13"/>
      <c r="E26" s="134"/>
      <c r="F26" s="134"/>
      <c r="G26" s="4"/>
    </row>
    <row r="27" spans="1:7" ht="409.5" x14ac:dyDescent="0.25">
      <c r="A27" s="2" t="s">
        <v>128</v>
      </c>
      <c r="B27" s="144" t="s">
        <v>129</v>
      </c>
      <c r="C27" s="13"/>
      <c r="D27" s="13"/>
      <c r="E27" s="134"/>
      <c r="F27" s="134"/>
      <c r="G27" s="4"/>
    </row>
    <row r="28" spans="1:7" x14ac:dyDescent="0.25">
      <c r="A28" s="2"/>
      <c r="B28" s="3" t="s">
        <v>34</v>
      </c>
      <c r="C28" s="142" t="s">
        <v>13</v>
      </c>
      <c r="D28" s="142">
        <f>ROUNDUP((32.4/40)*5,0)</f>
        <v>5</v>
      </c>
      <c r="E28" s="143"/>
      <c r="F28" s="143"/>
      <c r="G28" s="4"/>
    </row>
    <row r="29" spans="1:7" x14ac:dyDescent="0.25">
      <c r="A29" s="2"/>
      <c r="B29" s="3" t="s">
        <v>55</v>
      </c>
      <c r="C29" s="142" t="s">
        <v>13</v>
      </c>
      <c r="D29" s="142">
        <f>ROUNDUP((54.8/40)*5,0)</f>
        <v>7</v>
      </c>
      <c r="E29" s="143"/>
      <c r="F29" s="143"/>
      <c r="G29" s="4"/>
    </row>
    <row r="30" spans="1:7" x14ac:dyDescent="0.25">
      <c r="A30" s="2"/>
      <c r="B30" s="3" t="s">
        <v>52</v>
      </c>
      <c r="C30" s="142" t="s">
        <v>13</v>
      </c>
      <c r="D30" s="142">
        <f>ROUNDUP((33.4/40)*5,0)</f>
        <v>5</v>
      </c>
      <c r="E30" s="143"/>
      <c r="F30" s="143"/>
      <c r="G30" s="4"/>
    </row>
    <row r="31" spans="1:7" x14ac:dyDescent="0.25">
      <c r="A31" s="2"/>
      <c r="B31" s="3" t="s">
        <v>35</v>
      </c>
      <c r="C31" s="142" t="s">
        <v>13</v>
      </c>
      <c r="D31" s="142">
        <f>ROUNDUP((14/40)*5,0)</f>
        <v>2</v>
      </c>
      <c r="E31" s="143"/>
      <c r="F31" s="143"/>
      <c r="G31" s="4"/>
    </row>
    <row r="32" spans="1:7" x14ac:dyDescent="0.25">
      <c r="A32" s="15"/>
      <c r="B32" s="16" t="s">
        <v>42</v>
      </c>
      <c r="C32" s="14"/>
      <c r="D32" s="14"/>
      <c r="E32" s="74"/>
      <c r="F32" s="26"/>
      <c r="G32" s="4"/>
    </row>
    <row r="33" spans="1:7" x14ac:dyDescent="0.25">
      <c r="D33" s="1"/>
      <c r="E33" s="71"/>
      <c r="F33" s="23"/>
      <c r="G33" s="4"/>
    </row>
    <row r="34" spans="1:7" x14ac:dyDescent="0.25">
      <c r="A34" s="2" t="s">
        <v>15</v>
      </c>
      <c r="B34" s="3" t="s">
        <v>16</v>
      </c>
      <c r="D34" s="1"/>
      <c r="E34" s="71"/>
      <c r="F34" s="23"/>
      <c r="G34" s="4"/>
    </row>
    <row r="35" spans="1:7" ht="409.5" x14ac:dyDescent="0.25">
      <c r="A35" s="2" t="s">
        <v>2</v>
      </c>
      <c r="B35" s="144" t="s">
        <v>131</v>
      </c>
      <c r="D35" s="1"/>
      <c r="E35" s="71"/>
      <c r="F35" s="23"/>
      <c r="G35" s="4"/>
    </row>
    <row r="36" spans="1:7" x14ac:dyDescent="0.25">
      <c r="B36" s="3" t="s">
        <v>55</v>
      </c>
      <c r="C36" s="12" t="s">
        <v>14</v>
      </c>
      <c r="D36" s="12">
        <v>11</v>
      </c>
      <c r="E36" s="72"/>
      <c r="F36" s="24"/>
      <c r="G36" s="4"/>
    </row>
    <row r="37" spans="1:7" x14ac:dyDescent="0.25">
      <c r="B37" s="3" t="s">
        <v>52</v>
      </c>
      <c r="C37" s="12" t="s">
        <v>14</v>
      </c>
      <c r="D37" s="12">
        <v>11</v>
      </c>
      <c r="E37" s="72"/>
      <c r="F37" s="24"/>
      <c r="G37" s="4"/>
    </row>
    <row r="38" spans="1:7" x14ac:dyDescent="0.25">
      <c r="B38" s="3" t="s">
        <v>35</v>
      </c>
      <c r="C38" s="12" t="s">
        <v>14</v>
      </c>
      <c r="D38" s="12">
        <v>3</v>
      </c>
      <c r="E38" s="72"/>
      <c r="F38" s="24"/>
      <c r="G38" s="4"/>
    </row>
    <row r="39" spans="1:7" x14ac:dyDescent="0.25">
      <c r="D39" s="1"/>
      <c r="E39" s="71"/>
      <c r="F39" s="23"/>
      <c r="G39" s="4"/>
    </row>
    <row r="40" spans="1:7" ht="285" x14ac:dyDescent="0.25">
      <c r="A40" s="2" t="s">
        <v>17</v>
      </c>
      <c r="B40" s="141" t="s">
        <v>130</v>
      </c>
      <c r="D40" s="1"/>
      <c r="E40" s="71"/>
      <c r="F40" s="23"/>
      <c r="G40" s="4"/>
    </row>
    <row r="41" spans="1:7" x14ac:dyDescent="0.25">
      <c r="B41" s="3" t="s">
        <v>34</v>
      </c>
      <c r="C41" s="12" t="s">
        <v>4</v>
      </c>
      <c r="D41" s="12">
        <v>32.4</v>
      </c>
      <c r="E41" s="72"/>
      <c r="F41" s="24"/>
      <c r="G41" s="4"/>
    </row>
    <row r="42" spans="1:7" x14ac:dyDescent="0.25">
      <c r="D42" s="1"/>
      <c r="E42" s="71"/>
      <c r="F42" s="23"/>
      <c r="G42" s="4"/>
    </row>
    <row r="43" spans="1:7" ht="135" customHeight="1" x14ac:dyDescent="0.25">
      <c r="A43" s="2" t="s">
        <v>11</v>
      </c>
      <c r="B43" s="5" t="s">
        <v>27</v>
      </c>
      <c r="D43" s="1"/>
      <c r="E43" s="71"/>
      <c r="F43" s="23"/>
      <c r="G43" s="4"/>
    </row>
    <row r="44" spans="1:7" x14ac:dyDescent="0.25">
      <c r="C44" s="13" t="s">
        <v>13</v>
      </c>
      <c r="D44" s="13">
        <v>1</v>
      </c>
      <c r="E44" s="73"/>
      <c r="F44" s="25"/>
      <c r="G44" s="4"/>
    </row>
    <row r="45" spans="1:7" x14ac:dyDescent="0.25">
      <c r="A45" s="15"/>
      <c r="B45" s="16" t="s">
        <v>43</v>
      </c>
      <c r="C45" s="14"/>
      <c r="D45" s="14"/>
      <c r="E45" s="74"/>
      <c r="F45" s="26"/>
      <c r="G45" s="4"/>
    </row>
    <row r="46" spans="1:7" x14ac:dyDescent="0.25">
      <c r="D46" s="1"/>
      <c r="E46" s="71"/>
      <c r="F46" s="23"/>
      <c r="G46" s="4"/>
    </row>
    <row r="47" spans="1:7" x14ac:dyDescent="0.25">
      <c r="A47" s="2" t="s">
        <v>18</v>
      </c>
      <c r="B47" s="3" t="s">
        <v>19</v>
      </c>
      <c r="D47" s="1"/>
      <c r="E47" s="71"/>
      <c r="F47" s="23"/>
      <c r="G47" s="4"/>
    </row>
    <row r="48" spans="1:7" s="9" customFormat="1" ht="270" customHeight="1" x14ac:dyDescent="0.25">
      <c r="A48" s="2" t="s">
        <v>2</v>
      </c>
      <c r="B48" s="5" t="s">
        <v>56</v>
      </c>
      <c r="C48" s="1"/>
      <c r="D48" s="1"/>
      <c r="E48" s="71"/>
      <c r="F48" s="23"/>
      <c r="G48" s="8"/>
    </row>
    <row r="49" spans="1:7" s="9" customFormat="1" x14ac:dyDescent="0.25">
      <c r="A49" s="2"/>
      <c r="B49" s="6"/>
      <c r="C49" s="12" t="s">
        <v>14</v>
      </c>
      <c r="D49" s="12">
        <v>1</v>
      </c>
      <c r="E49" s="72"/>
      <c r="F49" s="24"/>
      <c r="G49" s="8"/>
    </row>
    <row r="50" spans="1:7" s="9" customFormat="1" x14ac:dyDescent="0.25">
      <c r="A50" s="2"/>
      <c r="B50" s="6"/>
      <c r="C50" s="1"/>
      <c r="D50" s="1"/>
      <c r="E50" s="71"/>
      <c r="F50" s="23"/>
      <c r="G50" s="8"/>
    </row>
    <row r="51" spans="1:7" s="9" customFormat="1" ht="255.75" customHeight="1" x14ac:dyDescent="0.25">
      <c r="A51" s="2" t="s">
        <v>17</v>
      </c>
      <c r="B51" s="5" t="s">
        <v>57</v>
      </c>
      <c r="C51" s="1"/>
      <c r="D51" s="1"/>
      <c r="E51" s="71"/>
      <c r="F51" s="23"/>
      <c r="G51" s="8"/>
    </row>
    <row r="52" spans="1:7" s="9" customFormat="1" x14ac:dyDescent="0.25">
      <c r="A52" s="2"/>
      <c r="B52" s="6"/>
      <c r="C52" s="13" t="s">
        <v>14</v>
      </c>
      <c r="D52" s="13">
        <v>5</v>
      </c>
      <c r="E52" s="73"/>
      <c r="F52" s="25"/>
      <c r="G52" s="8"/>
    </row>
    <row r="53" spans="1:7" s="9" customFormat="1" x14ac:dyDescent="0.25">
      <c r="A53" s="17"/>
      <c r="B53" s="18" t="s">
        <v>44</v>
      </c>
      <c r="C53" s="14"/>
      <c r="D53" s="14"/>
      <c r="E53" s="74"/>
      <c r="F53" s="26"/>
      <c r="G53" s="8"/>
    </row>
    <row r="54" spans="1:7" x14ac:dyDescent="0.25">
      <c r="A54" s="2"/>
      <c r="B54" s="6"/>
      <c r="D54" s="1"/>
      <c r="E54" s="71"/>
      <c r="F54" s="23"/>
      <c r="G54" s="4"/>
    </row>
    <row r="55" spans="1:7" x14ac:dyDescent="0.25">
      <c r="A55" s="2" t="s">
        <v>20</v>
      </c>
      <c r="B55" s="3" t="s">
        <v>21</v>
      </c>
      <c r="D55" s="1"/>
      <c r="E55" s="71"/>
      <c r="F55" s="23"/>
      <c r="G55" s="4"/>
    </row>
    <row r="56" spans="1:7" ht="152.25" customHeight="1" x14ac:dyDescent="0.25">
      <c r="A56" s="2" t="s">
        <v>2</v>
      </c>
      <c r="B56" s="5" t="s">
        <v>160</v>
      </c>
      <c r="D56" s="1"/>
      <c r="E56" s="71"/>
      <c r="F56" s="23"/>
      <c r="G56" s="4"/>
    </row>
    <row r="57" spans="1:7" x14ac:dyDescent="0.25">
      <c r="B57" s="3" t="s">
        <v>34</v>
      </c>
      <c r="C57" s="12" t="s">
        <v>4</v>
      </c>
      <c r="D57" s="12">
        <v>32.4</v>
      </c>
      <c r="E57" s="72"/>
      <c r="F57" s="24"/>
      <c r="G57" s="4"/>
    </row>
    <row r="58" spans="1:7" x14ac:dyDescent="0.25">
      <c r="B58" s="3" t="s">
        <v>55</v>
      </c>
      <c r="C58" s="12" t="s">
        <v>4</v>
      </c>
      <c r="D58" s="12">
        <v>54.8</v>
      </c>
      <c r="E58" s="72"/>
      <c r="F58" s="24"/>
      <c r="G58" s="4"/>
    </row>
    <row r="59" spans="1:7" x14ac:dyDescent="0.25">
      <c r="B59" s="3" t="s">
        <v>52</v>
      </c>
      <c r="C59" s="12" t="s">
        <v>4</v>
      </c>
      <c r="D59" s="12">
        <v>33.4</v>
      </c>
      <c r="E59" s="72"/>
      <c r="F59" s="24"/>
      <c r="G59" s="4"/>
    </row>
    <row r="60" spans="1:7" x14ac:dyDescent="0.25">
      <c r="B60" s="3" t="s">
        <v>35</v>
      </c>
      <c r="C60" s="12" t="s">
        <v>4</v>
      </c>
      <c r="D60" s="12">
        <v>14</v>
      </c>
      <c r="E60" s="72"/>
      <c r="F60" s="24"/>
      <c r="G60" s="4"/>
    </row>
    <row r="61" spans="1:7" x14ac:dyDescent="0.25">
      <c r="C61" s="13"/>
      <c r="D61" s="13"/>
      <c r="E61" s="73"/>
      <c r="F61" s="25"/>
      <c r="G61" s="4"/>
    </row>
    <row r="62" spans="1:7" ht="88.5" customHeight="1" x14ac:dyDescent="0.25">
      <c r="A62" s="2" t="s">
        <v>17</v>
      </c>
      <c r="B62" s="5" t="s">
        <v>39</v>
      </c>
      <c r="D62" s="1"/>
      <c r="E62" s="71"/>
      <c r="F62" s="23"/>
      <c r="G62" s="4"/>
    </row>
    <row r="63" spans="1:7" x14ac:dyDescent="0.25">
      <c r="C63" s="12" t="s">
        <v>12</v>
      </c>
      <c r="D63" s="12">
        <v>1</v>
      </c>
      <c r="E63" s="72"/>
      <c r="F63" s="24"/>
    </row>
    <row r="64" spans="1:7" x14ac:dyDescent="0.25">
      <c r="D64" s="1"/>
      <c r="E64" s="71"/>
      <c r="F64" s="23"/>
      <c r="G64" s="4"/>
    </row>
    <row r="65" spans="1:7" ht="150.75" customHeight="1" x14ac:dyDescent="0.25">
      <c r="A65" s="2" t="s">
        <v>11</v>
      </c>
      <c r="B65" s="5" t="s">
        <v>30</v>
      </c>
      <c r="D65" s="1"/>
      <c r="E65" s="71"/>
      <c r="F65" s="23"/>
      <c r="G65" s="4"/>
    </row>
    <row r="66" spans="1:7" x14ac:dyDescent="0.25">
      <c r="B66" s="3" t="s">
        <v>34</v>
      </c>
      <c r="C66" s="12" t="s">
        <v>4</v>
      </c>
      <c r="D66" s="12">
        <v>32.4</v>
      </c>
      <c r="E66" s="72"/>
      <c r="F66" s="24"/>
      <c r="G66" s="4"/>
    </row>
    <row r="67" spans="1:7" x14ac:dyDescent="0.25">
      <c r="B67" s="3" t="s">
        <v>55</v>
      </c>
      <c r="C67" s="12" t="s">
        <v>4</v>
      </c>
      <c r="D67" s="12">
        <v>54.8</v>
      </c>
      <c r="E67" s="72"/>
      <c r="F67" s="24"/>
      <c r="G67" s="4"/>
    </row>
    <row r="68" spans="1:7" x14ac:dyDescent="0.25">
      <c r="B68" s="3" t="s">
        <v>52</v>
      </c>
      <c r="C68" s="12" t="s">
        <v>4</v>
      </c>
      <c r="D68" s="12">
        <v>33.4</v>
      </c>
      <c r="E68" s="72"/>
      <c r="F68" s="24"/>
      <c r="G68" s="4"/>
    </row>
    <row r="69" spans="1:7" x14ac:dyDescent="0.25">
      <c r="B69" s="3" t="s">
        <v>35</v>
      </c>
      <c r="C69" s="12" t="s">
        <v>4</v>
      </c>
      <c r="D69" s="12">
        <v>14</v>
      </c>
      <c r="E69" s="72"/>
      <c r="F69" s="24"/>
      <c r="G69" s="4"/>
    </row>
    <row r="70" spans="1:7" x14ac:dyDescent="0.25">
      <c r="D70" s="1"/>
      <c r="E70" s="71"/>
      <c r="F70" s="23"/>
      <c r="G70" s="4"/>
    </row>
    <row r="71" spans="1:7" ht="155.25" customHeight="1" x14ac:dyDescent="0.25">
      <c r="A71" s="2" t="s">
        <v>49</v>
      </c>
      <c r="B71" s="5" t="s">
        <v>31</v>
      </c>
      <c r="D71" s="1"/>
      <c r="E71" s="71"/>
      <c r="F71" s="23"/>
      <c r="G71" s="4"/>
    </row>
    <row r="72" spans="1:7" x14ac:dyDescent="0.25">
      <c r="B72" s="10" t="s">
        <v>33</v>
      </c>
      <c r="C72" s="12" t="s">
        <v>14</v>
      </c>
      <c r="D72" s="12">
        <v>1</v>
      </c>
      <c r="E72" s="72"/>
      <c r="F72" s="24"/>
      <c r="G72" s="4"/>
    </row>
    <row r="73" spans="1:7" x14ac:dyDescent="0.25">
      <c r="B73" s="10" t="s">
        <v>32</v>
      </c>
      <c r="C73" s="12" t="s">
        <v>14</v>
      </c>
      <c r="D73" s="12">
        <v>5</v>
      </c>
      <c r="E73" s="72"/>
      <c r="F73" s="24"/>
      <c r="G73" s="4"/>
    </row>
    <row r="74" spans="1:7" x14ac:dyDescent="0.25">
      <c r="D74" s="1"/>
      <c r="E74" s="71"/>
      <c r="F74" s="23"/>
      <c r="G74" s="4"/>
    </row>
    <row r="75" spans="1:7" ht="88.5" customHeight="1" x14ac:dyDescent="0.25">
      <c r="A75" s="2" t="s">
        <v>24</v>
      </c>
      <c r="B75" s="5" t="s">
        <v>40</v>
      </c>
      <c r="D75" s="1"/>
      <c r="E75" s="71"/>
      <c r="F75" s="23"/>
      <c r="G75" s="4"/>
    </row>
    <row r="76" spans="1:7" x14ac:dyDescent="0.25">
      <c r="C76" s="12" t="s">
        <v>12</v>
      </c>
      <c r="D76" s="12">
        <v>1</v>
      </c>
      <c r="E76" s="72"/>
      <c r="F76" s="24"/>
    </row>
    <row r="77" spans="1:7" x14ac:dyDescent="0.25">
      <c r="D77" s="1"/>
      <c r="E77" s="71"/>
      <c r="F77" s="23"/>
    </row>
    <row r="78" spans="1:7" ht="78.75" customHeight="1" x14ac:dyDescent="0.25">
      <c r="A78" s="2" t="s">
        <v>25</v>
      </c>
      <c r="B78" s="5" t="s">
        <v>28</v>
      </c>
      <c r="D78" s="1"/>
      <c r="E78" s="71"/>
      <c r="F78" s="23"/>
      <c r="G78" s="4"/>
    </row>
    <row r="79" spans="1:7" x14ac:dyDescent="0.25">
      <c r="C79" s="13" t="s">
        <v>12</v>
      </c>
      <c r="D79" s="13">
        <v>1</v>
      </c>
      <c r="E79" s="73"/>
      <c r="F79" s="25"/>
    </row>
    <row r="80" spans="1:7" x14ac:dyDescent="0.25">
      <c r="A80" s="15"/>
      <c r="B80" s="16" t="s">
        <v>45</v>
      </c>
      <c r="C80" s="14"/>
      <c r="D80" s="14"/>
      <c r="E80" s="26"/>
      <c r="F80" s="26"/>
    </row>
    <row r="87" spans="1:7" x14ac:dyDescent="0.25">
      <c r="B87" s="11" t="s">
        <v>41</v>
      </c>
    </row>
    <row r="88" spans="1:7" x14ac:dyDescent="0.25">
      <c r="B88" s="11"/>
    </row>
    <row r="89" spans="1:7" x14ac:dyDescent="0.25">
      <c r="A89" s="2" t="s">
        <v>0</v>
      </c>
      <c r="B89" s="3" t="s">
        <v>1</v>
      </c>
      <c r="C89" s="12"/>
      <c r="D89" s="7"/>
      <c r="E89" s="28"/>
      <c r="F89" s="28"/>
      <c r="G89" s="4"/>
    </row>
    <row r="90" spans="1:7" x14ac:dyDescent="0.25">
      <c r="A90" s="2" t="s">
        <v>15</v>
      </c>
      <c r="B90" s="3" t="s">
        <v>16</v>
      </c>
      <c r="C90" s="14"/>
      <c r="D90" s="14"/>
      <c r="E90" s="26"/>
      <c r="F90" s="26"/>
      <c r="G90" s="4"/>
    </row>
    <row r="91" spans="1:7" x14ac:dyDescent="0.25">
      <c r="A91" s="2" t="s">
        <v>18</v>
      </c>
      <c r="B91" s="3" t="s">
        <v>19</v>
      </c>
      <c r="C91" s="14"/>
      <c r="D91" s="14"/>
      <c r="E91" s="26"/>
      <c r="F91" s="26"/>
      <c r="G91" s="4"/>
    </row>
    <row r="92" spans="1:7" x14ac:dyDescent="0.25">
      <c r="A92" s="2" t="s">
        <v>20</v>
      </c>
      <c r="B92" s="3" t="s">
        <v>21</v>
      </c>
      <c r="C92" s="14"/>
      <c r="D92" s="14"/>
      <c r="E92" s="26"/>
      <c r="F92" s="26"/>
      <c r="G92" s="4"/>
    </row>
    <row r="93" spans="1:7" x14ac:dyDescent="0.25">
      <c r="D93" s="164" t="s">
        <v>47</v>
      </c>
      <c r="E93" s="164"/>
      <c r="F93" s="26"/>
    </row>
  </sheetData>
  <mergeCells count="1">
    <mergeCell ref="D93:E93"/>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opLeftCell="A70" workbookViewId="0">
      <selection activeCell="G86" sqref="G86"/>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22.25" customHeight="1" x14ac:dyDescent="0.25">
      <c r="A3" s="2" t="s">
        <v>29</v>
      </c>
      <c r="B3" s="5" t="s">
        <v>139</v>
      </c>
      <c r="D3" s="1"/>
      <c r="E3" s="23"/>
      <c r="F3" s="23"/>
      <c r="G3" s="4"/>
    </row>
    <row r="4" spans="1:7" x14ac:dyDescent="0.25">
      <c r="B4" s="3" t="s">
        <v>34</v>
      </c>
      <c r="C4" s="12" t="s">
        <v>4</v>
      </c>
      <c r="D4" s="12">
        <v>44.1</v>
      </c>
      <c r="E4" s="76"/>
      <c r="F4" s="24"/>
      <c r="G4" s="4"/>
    </row>
    <row r="5" spans="1:7" x14ac:dyDescent="0.25">
      <c r="B5" s="3" t="s">
        <v>52</v>
      </c>
      <c r="C5" s="12" t="s">
        <v>4</v>
      </c>
      <c r="D5" s="12">
        <v>61.7</v>
      </c>
      <c r="E5" s="133"/>
      <c r="F5" s="133"/>
      <c r="G5" s="4"/>
    </row>
    <row r="6" spans="1:7" x14ac:dyDescent="0.25">
      <c r="C6" s="13"/>
      <c r="D6" s="13"/>
      <c r="E6" s="134"/>
      <c r="F6" s="134"/>
      <c r="G6" s="4"/>
    </row>
    <row r="7" spans="1:7" s="9" customFormat="1" ht="121.5" customHeight="1" x14ac:dyDescent="0.25">
      <c r="A7" s="2" t="s">
        <v>17</v>
      </c>
      <c r="B7" s="5" t="s">
        <v>60</v>
      </c>
      <c r="C7" s="1"/>
      <c r="D7" s="1"/>
      <c r="E7" s="132"/>
      <c r="F7" s="132"/>
      <c r="G7" s="8"/>
    </row>
    <row r="8" spans="1:7" s="9" customFormat="1" x14ac:dyDescent="0.25">
      <c r="A8" s="2"/>
      <c r="B8" s="6"/>
      <c r="C8" s="12" t="s">
        <v>14</v>
      </c>
      <c r="D8" s="12">
        <v>2</v>
      </c>
      <c r="E8" s="133"/>
      <c r="F8" s="133"/>
      <c r="G8" s="8"/>
    </row>
    <row r="9" spans="1:7" x14ac:dyDescent="0.25">
      <c r="C9" s="13"/>
      <c r="D9" s="13"/>
      <c r="E9" s="134"/>
      <c r="F9" s="134"/>
      <c r="G9" s="4"/>
    </row>
    <row r="10" spans="1:7" s="9" customFormat="1" ht="122.25" customHeight="1" x14ac:dyDescent="0.25">
      <c r="A10" s="2" t="s">
        <v>22</v>
      </c>
      <c r="B10" s="6" t="s">
        <v>63</v>
      </c>
      <c r="C10" s="1"/>
      <c r="D10" s="1"/>
      <c r="E10" s="132"/>
      <c r="F10" s="132"/>
      <c r="G10" s="8"/>
    </row>
    <row r="11" spans="1:7" s="9" customFormat="1" x14ac:dyDescent="0.25">
      <c r="A11" s="2"/>
      <c r="B11" s="6"/>
      <c r="C11" s="12" t="s">
        <v>14</v>
      </c>
      <c r="D11" s="12">
        <v>3</v>
      </c>
      <c r="E11" s="133"/>
      <c r="F11" s="133"/>
      <c r="G11" s="8"/>
    </row>
    <row r="12" spans="1:7" x14ac:dyDescent="0.25">
      <c r="C12" s="13"/>
      <c r="D12" s="13"/>
      <c r="E12" s="134"/>
      <c r="F12" s="134"/>
      <c r="G12" s="4"/>
    </row>
    <row r="13" spans="1:7" ht="167.25" customHeight="1" x14ac:dyDescent="0.25">
      <c r="A13" s="2" t="s">
        <v>17</v>
      </c>
      <c r="B13" s="5" t="s">
        <v>37</v>
      </c>
      <c r="D13" s="1"/>
      <c r="E13" s="75"/>
      <c r="F13" s="23"/>
      <c r="G13" s="4"/>
    </row>
    <row r="14" spans="1:7" x14ac:dyDescent="0.25">
      <c r="B14" s="3" t="s">
        <v>34</v>
      </c>
      <c r="C14" s="12" t="s">
        <v>4</v>
      </c>
      <c r="D14" s="12">
        <v>44.1</v>
      </c>
      <c r="E14" s="76"/>
      <c r="F14" s="24"/>
      <c r="G14" s="4"/>
    </row>
    <row r="15" spans="1:7" x14ac:dyDescent="0.25">
      <c r="B15" s="3" t="s">
        <v>52</v>
      </c>
      <c r="C15" s="12" t="s">
        <v>4</v>
      </c>
      <c r="D15" s="12">
        <v>61.7</v>
      </c>
      <c r="E15" s="133"/>
      <c r="F15" s="133"/>
      <c r="G15" s="4"/>
    </row>
    <row r="16" spans="1:7" x14ac:dyDescent="0.25">
      <c r="D16" s="1"/>
      <c r="E16" s="75"/>
      <c r="F16" s="23"/>
      <c r="G16" s="4"/>
    </row>
    <row r="17" spans="1:7" ht="135.75" customHeight="1" x14ac:dyDescent="0.25">
      <c r="A17" s="2" t="s">
        <v>24</v>
      </c>
      <c r="B17" s="5" t="s">
        <v>26</v>
      </c>
      <c r="D17" s="1"/>
      <c r="E17" s="75"/>
      <c r="F17" s="23"/>
      <c r="G17" s="4"/>
    </row>
    <row r="18" spans="1:7" x14ac:dyDescent="0.25">
      <c r="C18" s="12" t="s">
        <v>12</v>
      </c>
      <c r="D18" s="12">
        <v>1</v>
      </c>
      <c r="E18" s="76"/>
      <c r="F18" s="24"/>
      <c r="G18" s="4"/>
    </row>
    <row r="19" spans="1:7" x14ac:dyDescent="0.25">
      <c r="D19" s="1"/>
      <c r="E19" s="75"/>
      <c r="F19" s="23"/>
      <c r="G19" s="4"/>
    </row>
    <row r="20" spans="1:7" ht="150" x14ac:dyDescent="0.25">
      <c r="A20" s="2" t="s">
        <v>25</v>
      </c>
      <c r="B20" s="5" t="s">
        <v>38</v>
      </c>
      <c r="D20" s="1"/>
      <c r="E20" s="75"/>
      <c r="F20" s="23"/>
      <c r="G20" s="4"/>
    </row>
    <row r="21" spans="1:7" x14ac:dyDescent="0.25">
      <c r="A21" s="2"/>
      <c r="B21" s="5"/>
      <c r="C21" s="12" t="s">
        <v>13</v>
      </c>
      <c r="D21" s="12">
        <v>1</v>
      </c>
      <c r="E21" s="133"/>
      <c r="F21" s="133"/>
      <c r="G21" s="4"/>
    </row>
    <row r="22" spans="1:7" x14ac:dyDescent="0.25">
      <c r="A22" s="2"/>
      <c r="B22" s="5"/>
      <c r="C22" s="13"/>
      <c r="D22" s="13"/>
      <c r="E22" s="134"/>
      <c r="F22" s="134"/>
      <c r="G22" s="4"/>
    </row>
    <row r="23" spans="1:7" ht="409.5" x14ac:dyDescent="0.25">
      <c r="A23" s="2" t="s">
        <v>128</v>
      </c>
      <c r="B23" s="144" t="s">
        <v>129</v>
      </c>
      <c r="C23" s="13"/>
      <c r="D23" s="13"/>
      <c r="E23" s="134"/>
      <c r="F23" s="134"/>
      <c r="G23" s="4"/>
    </row>
    <row r="24" spans="1:7" x14ac:dyDescent="0.25">
      <c r="A24" s="2"/>
      <c r="B24" s="3" t="s">
        <v>34</v>
      </c>
      <c r="C24" s="142" t="s">
        <v>13</v>
      </c>
      <c r="D24" s="142">
        <f>ROUNDUP((44.1/40)*5,0)</f>
        <v>6</v>
      </c>
      <c r="E24" s="143"/>
      <c r="F24" s="143"/>
      <c r="G24" s="4"/>
    </row>
    <row r="25" spans="1:7" x14ac:dyDescent="0.25">
      <c r="A25" s="2"/>
      <c r="B25" s="3" t="s">
        <v>52</v>
      </c>
      <c r="C25" s="142" t="s">
        <v>13</v>
      </c>
      <c r="D25" s="142">
        <f>ROUNDUP((61.7/40)*5,0)</f>
        <v>8</v>
      </c>
      <c r="E25" s="143"/>
      <c r="F25" s="143"/>
      <c r="G25" s="4"/>
    </row>
    <row r="26" spans="1:7" x14ac:dyDescent="0.25">
      <c r="A26" s="15"/>
      <c r="B26" s="16" t="s">
        <v>42</v>
      </c>
      <c r="C26" s="14"/>
      <c r="D26" s="14"/>
      <c r="E26" s="78"/>
      <c r="F26" s="26"/>
      <c r="G26" s="4"/>
    </row>
    <row r="27" spans="1:7" x14ac:dyDescent="0.25">
      <c r="D27" s="1"/>
      <c r="E27" s="75"/>
      <c r="F27" s="23"/>
      <c r="G27" s="4"/>
    </row>
    <row r="28" spans="1:7" x14ac:dyDescent="0.25">
      <c r="A28" s="2" t="s">
        <v>15</v>
      </c>
      <c r="B28" s="3" t="s">
        <v>16</v>
      </c>
      <c r="D28" s="1"/>
      <c r="E28" s="75"/>
      <c r="F28" s="23"/>
      <c r="G28" s="4"/>
    </row>
    <row r="29" spans="1:7" ht="409.5" x14ac:dyDescent="0.25">
      <c r="A29" s="2" t="s">
        <v>2</v>
      </c>
      <c r="B29" s="144" t="s">
        <v>131</v>
      </c>
      <c r="D29" s="1"/>
      <c r="E29" s="75"/>
      <c r="F29" s="23"/>
      <c r="G29" s="4"/>
    </row>
    <row r="30" spans="1:7" x14ac:dyDescent="0.25">
      <c r="B30" s="3" t="s">
        <v>52</v>
      </c>
      <c r="C30" s="12" t="s">
        <v>14</v>
      </c>
      <c r="D30" s="12">
        <v>16</v>
      </c>
      <c r="E30" s="76"/>
      <c r="F30" s="24"/>
      <c r="G30" s="4"/>
    </row>
    <row r="31" spans="1:7" x14ac:dyDescent="0.25">
      <c r="D31" s="1"/>
      <c r="E31" s="75"/>
      <c r="F31" s="23"/>
      <c r="G31" s="4"/>
    </row>
    <row r="32" spans="1:7" ht="285" x14ac:dyDescent="0.25">
      <c r="A32" s="2" t="s">
        <v>17</v>
      </c>
      <c r="B32" s="141" t="s">
        <v>130</v>
      </c>
      <c r="D32" s="1"/>
      <c r="E32" s="75"/>
      <c r="F32" s="23"/>
      <c r="G32" s="4"/>
    </row>
    <row r="33" spans="1:7" x14ac:dyDescent="0.25">
      <c r="B33" s="3" t="s">
        <v>34</v>
      </c>
      <c r="C33" s="12" t="s">
        <v>4</v>
      </c>
      <c r="D33" s="12">
        <v>44.1</v>
      </c>
      <c r="E33" s="133"/>
      <c r="F33" s="133"/>
      <c r="G33" s="4"/>
    </row>
    <row r="34" spans="1:7" x14ac:dyDescent="0.25">
      <c r="B34" s="3" t="s">
        <v>52</v>
      </c>
      <c r="C34" s="12" t="s">
        <v>4</v>
      </c>
      <c r="D34" s="12">
        <v>18.7</v>
      </c>
      <c r="E34" s="133"/>
      <c r="F34" s="133"/>
      <c r="G34" s="4"/>
    </row>
    <row r="35" spans="1:7" x14ac:dyDescent="0.25">
      <c r="D35" s="1"/>
      <c r="E35" s="75"/>
      <c r="F35" s="23"/>
      <c r="G35" s="4"/>
    </row>
    <row r="36" spans="1:7" ht="135" customHeight="1" x14ac:dyDescent="0.25">
      <c r="A36" s="2" t="s">
        <v>11</v>
      </c>
      <c r="B36" s="5" t="s">
        <v>27</v>
      </c>
      <c r="D36" s="1"/>
      <c r="E36" s="75"/>
      <c r="F36" s="23"/>
      <c r="G36" s="4"/>
    </row>
    <row r="37" spans="1:7" x14ac:dyDescent="0.25">
      <c r="C37" s="13" t="s">
        <v>13</v>
      </c>
      <c r="D37" s="13">
        <v>1</v>
      </c>
      <c r="E37" s="77"/>
      <c r="F37" s="25"/>
      <c r="G37" s="4"/>
    </row>
    <row r="38" spans="1:7" x14ac:dyDescent="0.25">
      <c r="A38" s="15"/>
      <c r="B38" s="16" t="s">
        <v>43</v>
      </c>
      <c r="C38" s="14"/>
      <c r="D38" s="14"/>
      <c r="E38" s="78"/>
      <c r="F38" s="26"/>
      <c r="G38" s="4"/>
    </row>
    <row r="39" spans="1:7" x14ac:dyDescent="0.25">
      <c r="A39" s="137"/>
      <c r="B39" s="138"/>
      <c r="C39" s="13"/>
      <c r="D39" s="13"/>
      <c r="E39" s="134"/>
      <c r="F39" s="134"/>
      <c r="G39" s="4"/>
    </row>
    <row r="40" spans="1:7" x14ac:dyDescent="0.25">
      <c r="A40" s="2" t="s">
        <v>18</v>
      </c>
      <c r="B40" s="3" t="s">
        <v>19</v>
      </c>
      <c r="D40" s="1"/>
      <c r="E40" s="132"/>
      <c r="F40" s="132"/>
      <c r="G40" s="4"/>
    </row>
    <row r="41" spans="1:7" s="9" customFormat="1" ht="270" customHeight="1" x14ac:dyDescent="0.25">
      <c r="A41" s="2" t="s">
        <v>2</v>
      </c>
      <c r="B41" s="5" t="s">
        <v>56</v>
      </c>
      <c r="C41" s="1"/>
      <c r="D41" s="1"/>
      <c r="E41" s="132"/>
      <c r="F41" s="132"/>
      <c r="G41" s="8"/>
    </row>
    <row r="42" spans="1:7" s="9" customFormat="1" x14ac:dyDescent="0.25">
      <c r="A42" s="2"/>
      <c r="B42" s="6"/>
      <c r="C42" s="12" t="s">
        <v>14</v>
      </c>
      <c r="D42" s="12">
        <v>2</v>
      </c>
      <c r="E42" s="133"/>
      <c r="F42" s="133"/>
      <c r="G42" s="8"/>
    </row>
    <row r="43" spans="1:7" x14ac:dyDescent="0.25">
      <c r="A43" s="137"/>
      <c r="B43" s="138"/>
      <c r="C43" s="13"/>
      <c r="D43" s="13"/>
      <c r="E43" s="134"/>
      <c r="F43" s="134"/>
      <c r="G43" s="4"/>
    </row>
    <row r="44" spans="1:7" s="9" customFormat="1" ht="229.5" customHeight="1" x14ac:dyDescent="0.25">
      <c r="A44" s="2" t="s">
        <v>3</v>
      </c>
      <c r="B44" s="5" t="s">
        <v>57</v>
      </c>
      <c r="C44" s="1"/>
      <c r="D44" s="1"/>
      <c r="E44" s="132"/>
      <c r="F44" s="132"/>
      <c r="G44" s="8"/>
    </row>
    <row r="45" spans="1:7" s="9" customFormat="1" x14ac:dyDescent="0.25">
      <c r="A45" s="2"/>
      <c r="B45" s="6"/>
      <c r="C45" s="12" t="s">
        <v>14</v>
      </c>
      <c r="D45" s="12">
        <v>3</v>
      </c>
      <c r="E45" s="133"/>
      <c r="F45" s="133"/>
      <c r="G45" s="8"/>
    </row>
    <row r="46" spans="1:7" s="9" customFormat="1" x14ac:dyDescent="0.25">
      <c r="A46" s="17"/>
      <c r="B46" s="18" t="s">
        <v>44</v>
      </c>
      <c r="C46" s="14"/>
      <c r="D46" s="14"/>
      <c r="E46" s="135"/>
      <c r="F46" s="135"/>
      <c r="G46" s="8"/>
    </row>
    <row r="47" spans="1:7" x14ac:dyDescent="0.25">
      <c r="A47" s="137"/>
      <c r="B47" s="138"/>
      <c r="C47" s="13"/>
      <c r="D47" s="13"/>
      <c r="E47" s="134"/>
      <c r="F47" s="134"/>
      <c r="G47" s="4"/>
    </row>
    <row r="48" spans="1:7" x14ac:dyDescent="0.25">
      <c r="A48" s="2" t="s">
        <v>20</v>
      </c>
      <c r="B48" s="3" t="s">
        <v>21</v>
      </c>
      <c r="D48" s="1"/>
      <c r="E48" s="75"/>
      <c r="F48" s="23"/>
      <c r="G48" s="4"/>
    </row>
    <row r="49" spans="1:7" ht="152.25" customHeight="1" x14ac:dyDescent="0.25">
      <c r="A49" s="2" t="s">
        <v>2</v>
      </c>
      <c r="B49" s="5" t="s">
        <v>160</v>
      </c>
      <c r="D49" s="1"/>
      <c r="E49" s="75"/>
      <c r="F49" s="23"/>
      <c r="G49" s="4"/>
    </row>
    <row r="50" spans="1:7" x14ac:dyDescent="0.25">
      <c r="B50" s="3" t="s">
        <v>34</v>
      </c>
      <c r="C50" s="12" t="s">
        <v>4</v>
      </c>
      <c r="D50" s="12">
        <v>44.1</v>
      </c>
      <c r="E50" s="133"/>
      <c r="F50" s="133"/>
      <c r="G50" s="4"/>
    </row>
    <row r="51" spans="1:7" x14ac:dyDescent="0.25">
      <c r="B51" s="3" t="s">
        <v>52</v>
      </c>
      <c r="C51" s="12" t="s">
        <v>4</v>
      </c>
      <c r="D51" s="12">
        <v>61.7</v>
      </c>
      <c r="E51" s="133"/>
      <c r="F51" s="133"/>
      <c r="G51" s="4"/>
    </row>
    <row r="52" spans="1:7" x14ac:dyDescent="0.25">
      <c r="C52" s="13"/>
      <c r="D52" s="13"/>
      <c r="E52" s="77"/>
      <c r="F52" s="25"/>
      <c r="G52" s="4"/>
    </row>
    <row r="53" spans="1:7" ht="88.5" customHeight="1" x14ac:dyDescent="0.25">
      <c r="A53" s="2" t="s">
        <v>17</v>
      </c>
      <c r="B53" s="5" t="s">
        <v>39</v>
      </c>
      <c r="D53" s="1"/>
      <c r="E53" s="75"/>
      <c r="F53" s="23"/>
      <c r="G53" s="4"/>
    </row>
    <row r="54" spans="1:7" x14ac:dyDescent="0.25">
      <c r="C54" s="12" t="s">
        <v>12</v>
      </c>
      <c r="D54" s="12">
        <v>1</v>
      </c>
      <c r="E54" s="76"/>
      <c r="F54" s="24"/>
    </row>
    <row r="55" spans="1:7" x14ac:dyDescent="0.25">
      <c r="D55" s="1"/>
      <c r="E55" s="75"/>
      <c r="F55" s="23"/>
      <c r="G55" s="4"/>
    </row>
    <row r="56" spans="1:7" ht="150.75" customHeight="1" x14ac:dyDescent="0.25">
      <c r="A56" s="2" t="s">
        <v>11</v>
      </c>
      <c r="B56" s="5" t="s">
        <v>30</v>
      </c>
      <c r="D56" s="1"/>
      <c r="E56" s="75"/>
      <c r="F56" s="23"/>
      <c r="G56" s="4"/>
    </row>
    <row r="57" spans="1:7" x14ac:dyDescent="0.25">
      <c r="B57" s="3" t="s">
        <v>34</v>
      </c>
      <c r="C57" s="12" t="s">
        <v>4</v>
      </c>
      <c r="D57" s="12">
        <v>44.1</v>
      </c>
      <c r="E57" s="133"/>
      <c r="F57" s="133"/>
      <c r="G57" s="4"/>
    </row>
    <row r="58" spans="1:7" x14ac:dyDescent="0.25">
      <c r="B58" s="3" t="s">
        <v>52</v>
      </c>
      <c r="C58" s="12" t="s">
        <v>4</v>
      </c>
      <c r="D58" s="12">
        <v>61.7</v>
      </c>
      <c r="E58" s="133"/>
      <c r="F58" s="133"/>
      <c r="G58" s="4"/>
    </row>
    <row r="59" spans="1:7" x14ac:dyDescent="0.25">
      <c r="C59" s="13"/>
      <c r="D59" s="13"/>
      <c r="E59" s="134"/>
      <c r="F59" s="134"/>
      <c r="G59" s="4"/>
    </row>
    <row r="60" spans="1:7" ht="137.25" customHeight="1" x14ac:dyDescent="0.25">
      <c r="A60" s="2" t="s">
        <v>49</v>
      </c>
      <c r="B60" s="5" t="s">
        <v>31</v>
      </c>
      <c r="D60" s="1"/>
      <c r="E60" s="132"/>
      <c r="F60" s="132"/>
      <c r="G60" s="4"/>
    </row>
    <row r="61" spans="1:7" x14ac:dyDescent="0.25">
      <c r="B61" s="10" t="s">
        <v>33</v>
      </c>
      <c r="C61" s="12" t="s">
        <v>14</v>
      </c>
      <c r="D61" s="12">
        <v>2</v>
      </c>
      <c r="E61" s="133"/>
      <c r="F61" s="133"/>
      <c r="G61" s="4"/>
    </row>
    <row r="62" spans="1:7" x14ac:dyDescent="0.25">
      <c r="B62" s="10" t="s">
        <v>32</v>
      </c>
      <c r="C62" s="12" t="s">
        <v>14</v>
      </c>
      <c r="D62" s="12">
        <v>3</v>
      </c>
      <c r="E62" s="133"/>
      <c r="F62" s="133"/>
      <c r="G62" s="4"/>
    </row>
    <row r="63" spans="1:7" x14ac:dyDescent="0.25">
      <c r="C63" s="13"/>
      <c r="D63" s="13"/>
      <c r="E63" s="134"/>
      <c r="F63" s="134"/>
      <c r="G63" s="4"/>
    </row>
    <row r="64" spans="1:7" ht="88.5" customHeight="1" x14ac:dyDescent="0.25">
      <c r="A64" s="2" t="s">
        <v>23</v>
      </c>
      <c r="B64" s="5" t="s">
        <v>40</v>
      </c>
      <c r="D64" s="1"/>
      <c r="E64" s="75"/>
      <c r="F64" s="23"/>
      <c r="G64" s="4"/>
    </row>
    <row r="65" spans="1:7" x14ac:dyDescent="0.25">
      <c r="C65" s="12" t="s">
        <v>12</v>
      </c>
      <c r="D65" s="12">
        <v>1</v>
      </c>
      <c r="E65" s="76"/>
      <c r="F65" s="24"/>
    </row>
    <row r="66" spans="1:7" x14ac:dyDescent="0.25">
      <c r="D66" s="1"/>
      <c r="E66" s="75"/>
      <c r="F66" s="23"/>
    </row>
    <row r="67" spans="1:7" ht="78.75" customHeight="1" x14ac:dyDescent="0.25">
      <c r="A67" s="2" t="s">
        <v>24</v>
      </c>
      <c r="B67" s="5" t="s">
        <v>28</v>
      </c>
      <c r="D67" s="1"/>
      <c r="E67" s="75"/>
      <c r="F67" s="23"/>
      <c r="G67" s="4"/>
    </row>
    <row r="68" spans="1:7" x14ac:dyDescent="0.25">
      <c r="C68" s="13" t="s">
        <v>12</v>
      </c>
      <c r="D68" s="13">
        <v>1</v>
      </c>
      <c r="E68" s="77"/>
      <c r="F68" s="25"/>
    </row>
    <row r="69" spans="1:7" x14ac:dyDescent="0.25">
      <c r="A69" s="15"/>
      <c r="B69" s="16" t="s">
        <v>45</v>
      </c>
      <c r="C69" s="14"/>
      <c r="D69" s="14"/>
      <c r="E69" s="26"/>
      <c r="F69" s="26"/>
    </row>
    <row r="76" spans="1:7" x14ac:dyDescent="0.25">
      <c r="B76" s="11" t="s">
        <v>41</v>
      </c>
    </row>
    <row r="77" spans="1:7" x14ac:dyDescent="0.25">
      <c r="B77" s="11"/>
    </row>
    <row r="78" spans="1:7" x14ac:dyDescent="0.25">
      <c r="A78" s="2" t="s">
        <v>0</v>
      </c>
      <c r="B78" s="3" t="s">
        <v>1</v>
      </c>
      <c r="C78" s="12"/>
      <c r="D78" s="7"/>
      <c r="E78" s="28"/>
      <c r="F78" s="28"/>
      <c r="G78" s="4"/>
    </row>
    <row r="79" spans="1:7" x14ac:dyDescent="0.25">
      <c r="A79" s="2" t="s">
        <v>15</v>
      </c>
      <c r="B79" s="3" t="s">
        <v>16</v>
      </c>
      <c r="C79" s="14"/>
      <c r="D79" s="14"/>
      <c r="E79" s="26"/>
      <c r="F79" s="26"/>
      <c r="G79" s="4"/>
    </row>
    <row r="80" spans="1:7" x14ac:dyDescent="0.25">
      <c r="A80" s="2" t="s">
        <v>18</v>
      </c>
      <c r="B80" s="3" t="s">
        <v>115</v>
      </c>
      <c r="C80" s="14"/>
      <c r="D80" s="14"/>
      <c r="E80" s="135"/>
      <c r="F80" s="135"/>
      <c r="G80" s="4"/>
    </row>
    <row r="81" spans="1:7" x14ac:dyDescent="0.25">
      <c r="A81" s="2" t="s">
        <v>20</v>
      </c>
      <c r="B81" s="3" t="s">
        <v>21</v>
      </c>
      <c r="C81" s="14"/>
      <c r="D81" s="14"/>
      <c r="E81" s="26"/>
      <c r="F81" s="26"/>
      <c r="G81" s="4"/>
    </row>
    <row r="82" spans="1:7" x14ac:dyDescent="0.25">
      <c r="D82" s="164" t="s">
        <v>47</v>
      </c>
      <c r="E82" s="164"/>
      <c r="F82" s="26"/>
    </row>
  </sheetData>
  <mergeCells count="1">
    <mergeCell ref="D82:E8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2"/>
  <sheetViews>
    <sheetView topLeftCell="A27" workbookViewId="0">
      <selection activeCell="D33" sqref="D33"/>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132</v>
      </c>
      <c r="D3" s="1"/>
      <c r="E3" s="23"/>
      <c r="F3" s="23"/>
      <c r="G3" s="4"/>
    </row>
    <row r="4" spans="1:7" x14ac:dyDescent="0.25">
      <c r="B4" s="3" t="s">
        <v>34</v>
      </c>
      <c r="C4" s="12" t="s">
        <v>4</v>
      </c>
      <c r="D4" s="12">
        <v>81.099999999999994</v>
      </c>
      <c r="E4" s="80"/>
      <c r="F4" s="24"/>
      <c r="G4" s="4"/>
    </row>
    <row r="5" spans="1:7" x14ac:dyDescent="0.25">
      <c r="B5" s="3" t="s">
        <v>51</v>
      </c>
      <c r="C5" s="12" t="s">
        <v>4</v>
      </c>
      <c r="D5" s="12">
        <v>43.8</v>
      </c>
      <c r="E5" s="80"/>
      <c r="F5" s="24"/>
      <c r="G5" s="4"/>
    </row>
    <row r="6" spans="1:7" x14ac:dyDescent="0.25">
      <c r="B6" s="3" t="s">
        <v>52</v>
      </c>
      <c r="C6" s="12" t="s">
        <v>4</v>
      </c>
      <c r="D6" s="12">
        <v>250.5</v>
      </c>
      <c r="E6" s="80"/>
      <c r="F6" s="24"/>
      <c r="G6" s="4"/>
    </row>
    <row r="7" spans="1:7" x14ac:dyDescent="0.25">
      <c r="B7" s="3" t="s">
        <v>35</v>
      </c>
      <c r="C7" s="12" t="s">
        <v>4</v>
      </c>
      <c r="D7" s="12">
        <v>147.5</v>
      </c>
      <c r="E7" s="80"/>
      <c r="F7" s="24"/>
      <c r="G7" s="4"/>
    </row>
    <row r="8" spans="1:7" x14ac:dyDescent="0.25">
      <c r="B8" s="3" t="s">
        <v>36</v>
      </c>
      <c r="C8" s="12" t="s">
        <v>4</v>
      </c>
      <c r="D8" s="12">
        <v>9.6</v>
      </c>
      <c r="E8" s="80"/>
      <c r="F8" s="24"/>
      <c r="G8" s="4"/>
    </row>
    <row r="9" spans="1:7" x14ac:dyDescent="0.25">
      <c r="D9" s="1"/>
      <c r="E9" s="79"/>
      <c r="F9" s="23"/>
      <c r="G9" s="4"/>
    </row>
    <row r="10" spans="1:7" s="9" customFormat="1" ht="121.5" customHeight="1" x14ac:dyDescent="0.25">
      <c r="A10" s="2" t="s">
        <v>17</v>
      </c>
      <c r="B10" s="5" t="s">
        <v>64</v>
      </c>
      <c r="C10" s="1"/>
      <c r="D10" s="1"/>
      <c r="E10" s="79"/>
      <c r="F10" s="23"/>
      <c r="G10" s="8"/>
    </row>
    <row r="11" spans="1:7" s="9" customFormat="1" x14ac:dyDescent="0.25">
      <c r="A11" s="2"/>
      <c r="B11" s="6"/>
      <c r="C11" s="12" t="s">
        <v>14</v>
      </c>
      <c r="D11" s="12">
        <v>8</v>
      </c>
      <c r="E11" s="80"/>
      <c r="F11" s="24"/>
      <c r="G11" s="8"/>
    </row>
    <row r="12" spans="1:7" s="9" customFormat="1" x14ac:dyDescent="0.25">
      <c r="A12" s="2"/>
      <c r="B12" s="6"/>
      <c r="C12" s="1"/>
      <c r="D12" s="1"/>
      <c r="E12" s="79"/>
      <c r="F12" s="23"/>
      <c r="G12" s="8"/>
    </row>
    <row r="13" spans="1:7" s="9" customFormat="1" ht="122.25" customHeight="1" x14ac:dyDescent="0.25">
      <c r="A13" s="2" t="s">
        <v>22</v>
      </c>
      <c r="B13" s="6" t="s">
        <v>63</v>
      </c>
      <c r="C13" s="1"/>
      <c r="D13" s="1"/>
      <c r="E13" s="79"/>
      <c r="F13" s="23"/>
      <c r="G13" s="8"/>
    </row>
    <row r="14" spans="1:7" s="9" customFormat="1" x14ac:dyDescent="0.25">
      <c r="A14" s="2"/>
      <c r="B14" s="6"/>
      <c r="C14" s="12" t="s">
        <v>14</v>
      </c>
      <c r="D14" s="12">
        <v>11</v>
      </c>
      <c r="E14" s="80"/>
      <c r="F14" s="24"/>
      <c r="G14" s="8"/>
    </row>
    <row r="15" spans="1:7" x14ac:dyDescent="0.25">
      <c r="D15" s="1"/>
      <c r="E15" s="79"/>
      <c r="F15" s="23"/>
      <c r="G15" s="4"/>
    </row>
    <row r="16" spans="1:7" ht="167.25" customHeight="1" x14ac:dyDescent="0.25">
      <c r="A16" s="2" t="s">
        <v>23</v>
      </c>
      <c r="B16" s="5" t="s">
        <v>37</v>
      </c>
      <c r="D16" s="1"/>
      <c r="E16" s="79"/>
      <c r="F16" s="23"/>
      <c r="G16" s="4"/>
    </row>
    <row r="17" spans="1:7" x14ac:dyDescent="0.25">
      <c r="B17" s="3" t="s">
        <v>34</v>
      </c>
      <c r="C17" s="12" t="s">
        <v>4</v>
      </c>
      <c r="D17" s="12">
        <v>81.099999999999994</v>
      </c>
      <c r="E17" s="80"/>
      <c r="F17" s="24"/>
      <c r="G17" s="4"/>
    </row>
    <row r="18" spans="1:7" x14ac:dyDescent="0.25">
      <c r="B18" s="3" t="s">
        <v>51</v>
      </c>
      <c r="C18" s="12" t="s">
        <v>4</v>
      </c>
      <c r="D18" s="12">
        <v>43.8</v>
      </c>
      <c r="E18" s="80"/>
      <c r="F18" s="24"/>
      <c r="G18" s="4"/>
    </row>
    <row r="19" spans="1:7" x14ac:dyDescent="0.25">
      <c r="B19" s="3" t="s">
        <v>52</v>
      </c>
      <c r="C19" s="12" t="s">
        <v>4</v>
      </c>
      <c r="D19" s="12">
        <v>250.5</v>
      </c>
      <c r="E19" s="80"/>
      <c r="F19" s="24"/>
      <c r="G19" s="4"/>
    </row>
    <row r="20" spans="1:7" x14ac:dyDescent="0.25">
      <c r="B20" s="3" t="s">
        <v>35</v>
      </c>
      <c r="C20" s="12" t="s">
        <v>4</v>
      </c>
      <c r="D20" s="12">
        <v>147.5</v>
      </c>
      <c r="E20" s="80"/>
      <c r="F20" s="24"/>
      <c r="G20" s="4"/>
    </row>
    <row r="21" spans="1:7" x14ac:dyDescent="0.25">
      <c r="B21" s="3" t="s">
        <v>36</v>
      </c>
      <c r="C21" s="12" t="s">
        <v>4</v>
      </c>
      <c r="D21" s="12">
        <v>9.6</v>
      </c>
      <c r="E21" s="80"/>
      <c r="F21" s="24"/>
      <c r="G21" s="4"/>
    </row>
    <row r="22" spans="1:7" x14ac:dyDescent="0.25">
      <c r="D22" s="1"/>
      <c r="E22" s="79"/>
      <c r="F22" s="23"/>
      <c r="G22" s="4"/>
    </row>
    <row r="23" spans="1:7" ht="135.75" customHeight="1" x14ac:dyDescent="0.25">
      <c r="A23" s="2" t="s">
        <v>24</v>
      </c>
      <c r="B23" s="5" t="s">
        <v>26</v>
      </c>
      <c r="D23" s="1"/>
      <c r="E23" s="79"/>
      <c r="F23" s="23"/>
      <c r="G23" s="4"/>
    </row>
    <row r="24" spans="1:7" x14ac:dyDescent="0.25">
      <c r="C24" s="12" t="s">
        <v>12</v>
      </c>
      <c r="D24" s="12">
        <v>1</v>
      </c>
      <c r="E24" s="80"/>
      <c r="F24" s="24"/>
      <c r="G24" s="4"/>
    </row>
    <row r="25" spans="1:7" x14ac:dyDescent="0.25">
      <c r="D25" s="1"/>
      <c r="E25" s="79"/>
      <c r="F25" s="23"/>
      <c r="G25" s="4"/>
    </row>
    <row r="26" spans="1:7" ht="150" x14ac:dyDescent="0.25">
      <c r="A26" s="2" t="s">
        <v>25</v>
      </c>
      <c r="B26" s="5" t="s">
        <v>38</v>
      </c>
      <c r="D26" s="1"/>
      <c r="E26" s="79"/>
      <c r="F26" s="23"/>
      <c r="G26" s="4"/>
    </row>
    <row r="27" spans="1:7" x14ac:dyDescent="0.25">
      <c r="A27" s="2"/>
      <c r="B27" s="5"/>
      <c r="C27" s="12" t="s">
        <v>13</v>
      </c>
      <c r="D27" s="12">
        <v>1</v>
      </c>
      <c r="E27" s="133"/>
      <c r="F27" s="133"/>
      <c r="G27" s="4"/>
    </row>
    <row r="28" spans="1:7" x14ac:dyDescent="0.25">
      <c r="A28" s="2"/>
      <c r="B28" s="5"/>
      <c r="C28" s="13"/>
      <c r="D28" s="13"/>
      <c r="E28" s="134"/>
      <c r="F28" s="134"/>
      <c r="G28" s="4"/>
    </row>
    <row r="29" spans="1:7" ht="409.5" x14ac:dyDescent="0.25">
      <c r="A29" s="2" t="s">
        <v>128</v>
      </c>
      <c r="B29" s="144" t="s">
        <v>129</v>
      </c>
      <c r="C29" s="13"/>
      <c r="D29" s="13"/>
      <c r="E29" s="134"/>
      <c r="F29" s="134"/>
      <c r="G29" s="4"/>
    </row>
    <row r="30" spans="1:7" x14ac:dyDescent="0.25">
      <c r="A30" s="2"/>
      <c r="B30" s="3" t="s">
        <v>34</v>
      </c>
      <c r="C30" s="142" t="s">
        <v>13</v>
      </c>
      <c r="D30" s="142">
        <f>ROUNDUP((81.1/40)*5,0)</f>
        <v>11</v>
      </c>
      <c r="E30" s="143"/>
      <c r="F30" s="143"/>
      <c r="G30" s="4"/>
    </row>
    <row r="31" spans="1:7" x14ac:dyDescent="0.25">
      <c r="A31" s="2"/>
      <c r="B31" s="3" t="s">
        <v>51</v>
      </c>
      <c r="C31" s="142" t="s">
        <v>13</v>
      </c>
      <c r="D31" s="142">
        <f>ROUNDUP((43.8/40)*5,0)</f>
        <v>6</v>
      </c>
      <c r="E31" s="143"/>
      <c r="F31" s="143"/>
      <c r="G31" s="4"/>
    </row>
    <row r="32" spans="1:7" x14ac:dyDescent="0.25">
      <c r="A32" s="2"/>
      <c r="B32" s="3" t="s">
        <v>52</v>
      </c>
      <c r="C32" s="142" t="s">
        <v>13</v>
      </c>
      <c r="D32" s="142">
        <f>ROUNDUP((250.5/40)*5,0)</f>
        <v>32</v>
      </c>
      <c r="E32" s="143"/>
      <c r="F32" s="143"/>
      <c r="G32" s="4"/>
    </row>
    <row r="33" spans="1:7" x14ac:dyDescent="0.25">
      <c r="A33" s="2"/>
      <c r="B33" s="3" t="s">
        <v>35</v>
      </c>
      <c r="C33" s="142" t="s">
        <v>13</v>
      </c>
      <c r="D33" s="142">
        <f>ROUNDUP((147.5/40)*5,0)</f>
        <v>19</v>
      </c>
      <c r="E33" s="143"/>
      <c r="F33" s="143"/>
      <c r="G33" s="4"/>
    </row>
    <row r="34" spans="1:7" x14ac:dyDescent="0.25">
      <c r="A34" s="2"/>
      <c r="B34" s="3" t="s">
        <v>36</v>
      </c>
      <c r="C34" s="142" t="s">
        <v>13</v>
      </c>
      <c r="D34" s="142">
        <f>ROUNDUP((9.6/40)*5,0)</f>
        <v>2</v>
      </c>
      <c r="E34" s="143"/>
      <c r="F34" s="143"/>
      <c r="G34" s="4"/>
    </row>
    <row r="35" spans="1:7" x14ac:dyDescent="0.25">
      <c r="A35" s="15"/>
      <c r="B35" s="16" t="s">
        <v>42</v>
      </c>
      <c r="C35" s="14"/>
      <c r="D35" s="14"/>
      <c r="E35" s="82"/>
      <c r="F35" s="26"/>
      <c r="G35" s="4"/>
    </row>
    <row r="36" spans="1:7" x14ac:dyDescent="0.25">
      <c r="D36" s="1"/>
      <c r="E36" s="79"/>
      <c r="F36" s="23"/>
      <c r="G36" s="4"/>
    </row>
    <row r="37" spans="1:7" x14ac:dyDescent="0.25">
      <c r="A37" s="2" t="s">
        <v>15</v>
      </c>
      <c r="B37" s="3" t="s">
        <v>16</v>
      </c>
      <c r="D37" s="1"/>
      <c r="E37" s="79"/>
      <c r="F37" s="23"/>
      <c r="G37" s="4"/>
    </row>
    <row r="38" spans="1:7" ht="409.5" x14ac:dyDescent="0.25">
      <c r="A38" s="2" t="s">
        <v>2</v>
      </c>
      <c r="B38" s="144" t="s">
        <v>131</v>
      </c>
      <c r="D38" s="1"/>
      <c r="E38" s="79"/>
      <c r="F38" s="23"/>
      <c r="G38" s="4"/>
    </row>
    <row r="39" spans="1:7" x14ac:dyDescent="0.25">
      <c r="B39" s="3" t="s">
        <v>34</v>
      </c>
      <c r="C39" s="12" t="s">
        <v>14</v>
      </c>
      <c r="D39" s="12">
        <v>19</v>
      </c>
      <c r="E39" s="80"/>
      <c r="F39" s="24"/>
      <c r="G39" s="4"/>
    </row>
    <row r="40" spans="1:7" x14ac:dyDescent="0.25">
      <c r="B40" s="3" t="s">
        <v>51</v>
      </c>
      <c r="C40" s="12" t="s">
        <v>14</v>
      </c>
      <c r="D40" s="12">
        <v>18</v>
      </c>
      <c r="E40" s="80"/>
      <c r="F40" s="24"/>
      <c r="G40" s="4"/>
    </row>
    <row r="41" spans="1:7" x14ac:dyDescent="0.25">
      <c r="B41" s="3" t="s">
        <v>52</v>
      </c>
      <c r="C41" s="12" t="s">
        <v>14</v>
      </c>
      <c r="D41" s="12">
        <v>77</v>
      </c>
      <c r="E41" s="80"/>
      <c r="F41" s="24"/>
      <c r="G41" s="4"/>
    </row>
    <row r="42" spans="1:7" x14ac:dyDescent="0.25">
      <c r="B42" s="3" t="s">
        <v>35</v>
      </c>
      <c r="C42" s="12" t="s">
        <v>14</v>
      </c>
      <c r="D42" s="12">
        <v>26</v>
      </c>
      <c r="E42" s="80"/>
      <c r="F42" s="24"/>
      <c r="G42" s="4"/>
    </row>
    <row r="43" spans="1:7" x14ac:dyDescent="0.25">
      <c r="D43" s="1"/>
      <c r="E43" s="79"/>
      <c r="F43" s="23"/>
      <c r="G43" s="4"/>
    </row>
    <row r="44" spans="1:7" ht="285" x14ac:dyDescent="0.25">
      <c r="A44" s="2" t="s">
        <v>17</v>
      </c>
      <c r="B44" s="141" t="s">
        <v>130</v>
      </c>
      <c r="D44" s="1"/>
      <c r="E44" s="79"/>
      <c r="F44" s="23"/>
      <c r="G44" s="4"/>
    </row>
    <row r="45" spans="1:7" x14ac:dyDescent="0.25">
      <c r="B45" s="3" t="s">
        <v>34</v>
      </c>
      <c r="C45" s="12" t="s">
        <v>4</v>
      </c>
      <c r="D45" s="12">
        <v>21</v>
      </c>
      <c r="E45" s="80"/>
      <c r="F45" s="24"/>
      <c r="G45" s="4"/>
    </row>
    <row r="46" spans="1:7" x14ac:dyDescent="0.25">
      <c r="B46" s="3" t="s">
        <v>52</v>
      </c>
      <c r="C46" s="12" t="s">
        <v>4</v>
      </c>
      <c r="D46" s="12">
        <v>1.5</v>
      </c>
      <c r="E46" s="80"/>
      <c r="F46" s="24"/>
      <c r="G46" s="4"/>
    </row>
    <row r="47" spans="1:7" x14ac:dyDescent="0.25">
      <c r="B47" s="3" t="s">
        <v>35</v>
      </c>
      <c r="C47" s="12" t="s">
        <v>4</v>
      </c>
      <c r="D47" s="12">
        <v>49.6</v>
      </c>
      <c r="E47" s="80"/>
      <c r="F47" s="24"/>
      <c r="G47" s="4"/>
    </row>
    <row r="48" spans="1:7" x14ac:dyDescent="0.25">
      <c r="B48" s="3" t="s">
        <v>36</v>
      </c>
      <c r="C48" s="12" t="s">
        <v>4</v>
      </c>
      <c r="D48" s="12">
        <v>9.6</v>
      </c>
      <c r="E48" s="80"/>
      <c r="F48" s="24"/>
      <c r="G48" s="4"/>
    </row>
    <row r="49" spans="1:7" x14ac:dyDescent="0.25">
      <c r="D49" s="1"/>
      <c r="E49" s="79"/>
      <c r="F49" s="23"/>
      <c r="G49" s="4"/>
    </row>
    <row r="50" spans="1:7" ht="135" customHeight="1" x14ac:dyDescent="0.25">
      <c r="A50" s="2" t="s">
        <v>11</v>
      </c>
      <c r="B50" s="5" t="s">
        <v>27</v>
      </c>
      <c r="D50" s="1"/>
      <c r="E50" s="79"/>
      <c r="F50" s="23"/>
      <c r="G50" s="4"/>
    </row>
    <row r="51" spans="1:7" x14ac:dyDescent="0.25">
      <c r="C51" s="13" t="s">
        <v>13</v>
      </c>
      <c r="D51" s="13">
        <v>1</v>
      </c>
      <c r="E51" s="81"/>
      <c r="F51" s="25"/>
      <c r="G51" s="4"/>
    </row>
    <row r="52" spans="1:7" x14ac:dyDescent="0.25">
      <c r="A52" s="15"/>
      <c r="B52" s="16" t="s">
        <v>43</v>
      </c>
      <c r="C52" s="14"/>
      <c r="D52" s="14"/>
      <c r="E52" s="82"/>
      <c r="F52" s="26"/>
      <c r="G52" s="4"/>
    </row>
    <row r="53" spans="1:7" x14ac:dyDescent="0.25">
      <c r="D53" s="1"/>
      <c r="E53" s="79"/>
      <c r="F53" s="23"/>
      <c r="G53" s="4"/>
    </row>
    <row r="54" spans="1:7" x14ac:dyDescent="0.25">
      <c r="A54" s="2" t="s">
        <v>18</v>
      </c>
      <c r="B54" s="3" t="s">
        <v>19</v>
      </c>
      <c r="D54" s="1"/>
      <c r="E54" s="79"/>
      <c r="F54" s="23"/>
      <c r="G54" s="4"/>
    </row>
    <row r="55" spans="1:7" s="9" customFormat="1" ht="270" customHeight="1" x14ac:dyDescent="0.25">
      <c r="A55" s="2" t="s">
        <v>2</v>
      </c>
      <c r="B55" s="5" t="s">
        <v>56</v>
      </c>
      <c r="C55" s="1"/>
      <c r="D55" s="1"/>
      <c r="E55" s="79"/>
      <c r="F55" s="23"/>
      <c r="G55" s="8"/>
    </row>
    <row r="56" spans="1:7" s="9" customFormat="1" x14ac:dyDescent="0.25">
      <c r="A56" s="2"/>
      <c r="B56" s="6"/>
      <c r="C56" s="12" t="s">
        <v>14</v>
      </c>
      <c r="D56" s="12">
        <v>8</v>
      </c>
      <c r="E56" s="80"/>
      <c r="F56" s="24"/>
      <c r="G56" s="8"/>
    </row>
    <row r="57" spans="1:7" s="9" customFormat="1" x14ac:dyDescent="0.25">
      <c r="A57" s="2"/>
      <c r="B57" s="6"/>
      <c r="C57" s="1"/>
      <c r="D57" s="1"/>
      <c r="E57" s="79"/>
      <c r="F57" s="23"/>
      <c r="G57" s="8"/>
    </row>
    <row r="58" spans="1:7" s="9" customFormat="1" ht="255.75" customHeight="1" x14ac:dyDescent="0.25">
      <c r="A58" s="2" t="s">
        <v>17</v>
      </c>
      <c r="B58" s="5" t="s">
        <v>57</v>
      </c>
      <c r="C58" s="1"/>
      <c r="D58" s="1"/>
      <c r="E58" s="79"/>
      <c r="F58" s="23"/>
      <c r="G58" s="8"/>
    </row>
    <row r="59" spans="1:7" s="9" customFormat="1" x14ac:dyDescent="0.25">
      <c r="A59" s="2"/>
      <c r="B59" s="6"/>
      <c r="C59" s="13" t="s">
        <v>14</v>
      </c>
      <c r="D59" s="13">
        <v>11</v>
      </c>
      <c r="E59" s="81"/>
      <c r="F59" s="25"/>
      <c r="G59" s="8"/>
    </row>
    <row r="60" spans="1:7" s="9" customFormat="1" x14ac:dyDescent="0.25">
      <c r="A60" s="17"/>
      <c r="B60" s="18" t="s">
        <v>44</v>
      </c>
      <c r="C60" s="14"/>
      <c r="D60" s="14"/>
      <c r="E60" s="82"/>
      <c r="F60" s="26"/>
      <c r="G60" s="8"/>
    </row>
    <row r="61" spans="1:7" x14ac:dyDescent="0.25">
      <c r="A61" s="2"/>
      <c r="B61" s="6"/>
      <c r="D61" s="1"/>
      <c r="E61" s="79"/>
      <c r="F61" s="23"/>
      <c r="G61" s="4"/>
    </row>
    <row r="62" spans="1:7" x14ac:dyDescent="0.25">
      <c r="A62" s="2" t="s">
        <v>20</v>
      </c>
      <c r="B62" s="3" t="s">
        <v>21</v>
      </c>
      <c r="D62" s="1"/>
      <c r="E62" s="79"/>
      <c r="F62" s="23"/>
      <c r="G62" s="4"/>
    </row>
    <row r="63" spans="1:7" ht="152.25" customHeight="1" x14ac:dyDescent="0.25">
      <c r="A63" s="2" t="s">
        <v>2</v>
      </c>
      <c r="B63" s="5" t="s">
        <v>160</v>
      </c>
      <c r="D63" s="1"/>
      <c r="E63" s="79"/>
      <c r="F63" s="23"/>
      <c r="G63" s="4"/>
    </row>
    <row r="64" spans="1:7" x14ac:dyDescent="0.25">
      <c r="B64" s="3" t="s">
        <v>34</v>
      </c>
      <c r="C64" s="12" t="s">
        <v>4</v>
      </c>
      <c r="D64" s="12">
        <v>81.099999999999994</v>
      </c>
      <c r="E64" s="80"/>
      <c r="F64" s="24"/>
      <c r="G64" s="4"/>
    </row>
    <row r="65" spans="1:7" x14ac:dyDescent="0.25">
      <c r="B65" s="3" t="s">
        <v>51</v>
      </c>
      <c r="C65" s="12" t="s">
        <v>4</v>
      </c>
      <c r="D65" s="12">
        <v>43.8</v>
      </c>
      <c r="E65" s="80"/>
      <c r="F65" s="24"/>
      <c r="G65" s="4"/>
    </row>
    <row r="66" spans="1:7" x14ac:dyDescent="0.25">
      <c r="B66" s="3" t="s">
        <v>52</v>
      </c>
      <c r="C66" s="12" t="s">
        <v>4</v>
      </c>
      <c r="D66" s="12">
        <v>250.5</v>
      </c>
      <c r="E66" s="80"/>
      <c r="F66" s="24"/>
      <c r="G66" s="4"/>
    </row>
    <row r="67" spans="1:7" x14ac:dyDescent="0.25">
      <c r="B67" s="3" t="s">
        <v>35</v>
      </c>
      <c r="C67" s="12" t="s">
        <v>4</v>
      </c>
      <c r="D67" s="12">
        <v>147.5</v>
      </c>
      <c r="E67" s="80"/>
      <c r="F67" s="24"/>
      <c r="G67" s="4"/>
    </row>
    <row r="68" spans="1:7" x14ac:dyDescent="0.25">
      <c r="B68" s="3" t="s">
        <v>36</v>
      </c>
      <c r="C68" s="12" t="s">
        <v>4</v>
      </c>
      <c r="D68" s="12">
        <v>9.6</v>
      </c>
      <c r="E68" s="80"/>
      <c r="F68" s="24"/>
      <c r="G68" s="4"/>
    </row>
    <row r="69" spans="1:7" x14ac:dyDescent="0.25">
      <c r="C69" s="13"/>
      <c r="D69" s="13"/>
      <c r="E69" s="81"/>
      <c r="F69" s="25"/>
      <c r="G69" s="4"/>
    </row>
    <row r="70" spans="1:7" ht="88.5" customHeight="1" x14ac:dyDescent="0.25">
      <c r="A70" s="2" t="s">
        <v>17</v>
      </c>
      <c r="B70" s="5" t="s">
        <v>39</v>
      </c>
      <c r="D70" s="1"/>
      <c r="E70" s="79"/>
      <c r="F70" s="23"/>
      <c r="G70" s="4"/>
    </row>
    <row r="71" spans="1:7" x14ac:dyDescent="0.25">
      <c r="C71" s="12" t="s">
        <v>12</v>
      </c>
      <c r="D71" s="12">
        <v>1</v>
      </c>
      <c r="E71" s="80"/>
      <c r="F71" s="24"/>
    </row>
    <row r="72" spans="1:7" x14ac:dyDescent="0.25">
      <c r="D72" s="1"/>
      <c r="E72" s="79"/>
      <c r="F72" s="23"/>
      <c r="G72" s="4"/>
    </row>
    <row r="73" spans="1:7" ht="150.75" customHeight="1" x14ac:dyDescent="0.25">
      <c r="A73" s="2" t="s">
        <v>11</v>
      </c>
      <c r="B73" s="5" t="s">
        <v>30</v>
      </c>
      <c r="D73" s="1"/>
      <c r="E73" s="79"/>
      <c r="F73" s="23"/>
      <c r="G73" s="4"/>
    </row>
    <row r="74" spans="1:7" x14ac:dyDescent="0.25">
      <c r="B74" s="3" t="s">
        <v>34</v>
      </c>
      <c r="C74" s="12" t="s">
        <v>4</v>
      </c>
      <c r="D74" s="12">
        <v>81.099999999999994</v>
      </c>
      <c r="E74" s="80"/>
      <c r="F74" s="24"/>
      <c r="G74" s="4"/>
    </row>
    <row r="75" spans="1:7" x14ac:dyDescent="0.25">
      <c r="B75" s="3" t="s">
        <v>51</v>
      </c>
      <c r="C75" s="12" t="s">
        <v>4</v>
      </c>
      <c r="D75" s="12">
        <v>43.8</v>
      </c>
      <c r="E75" s="80"/>
      <c r="F75" s="24"/>
      <c r="G75" s="4"/>
    </row>
    <row r="76" spans="1:7" x14ac:dyDescent="0.25">
      <c r="B76" s="3" t="s">
        <v>52</v>
      </c>
      <c r="C76" s="12" t="s">
        <v>4</v>
      </c>
      <c r="D76" s="12">
        <v>250.5</v>
      </c>
      <c r="E76" s="80"/>
      <c r="F76" s="24"/>
      <c r="G76" s="4"/>
    </row>
    <row r="77" spans="1:7" x14ac:dyDescent="0.25">
      <c r="B77" s="3" t="s">
        <v>35</v>
      </c>
      <c r="C77" s="12" t="s">
        <v>4</v>
      </c>
      <c r="D77" s="12">
        <v>147.5</v>
      </c>
      <c r="E77" s="80"/>
      <c r="F77" s="24"/>
      <c r="G77" s="4"/>
    </row>
    <row r="78" spans="1:7" x14ac:dyDescent="0.25">
      <c r="B78" s="3" t="s">
        <v>36</v>
      </c>
      <c r="C78" s="12" t="s">
        <v>4</v>
      </c>
      <c r="D78" s="12">
        <v>9.6</v>
      </c>
      <c r="E78" s="80"/>
      <c r="F78" s="24"/>
      <c r="G78" s="4"/>
    </row>
    <row r="79" spans="1:7" x14ac:dyDescent="0.25">
      <c r="D79" s="1"/>
      <c r="E79" s="79"/>
      <c r="F79" s="23"/>
      <c r="G79" s="4"/>
    </row>
    <row r="80" spans="1:7" ht="155.25" customHeight="1" x14ac:dyDescent="0.25">
      <c r="A80" s="2" t="s">
        <v>49</v>
      </c>
      <c r="B80" s="5" t="s">
        <v>31</v>
      </c>
      <c r="D80" s="1"/>
      <c r="E80" s="79"/>
      <c r="F80" s="23"/>
      <c r="G80" s="4"/>
    </row>
    <row r="81" spans="1:7" x14ac:dyDescent="0.25">
      <c r="B81" s="10" t="s">
        <v>33</v>
      </c>
      <c r="C81" s="12" t="s">
        <v>14</v>
      </c>
      <c r="D81" s="12">
        <v>8</v>
      </c>
      <c r="E81" s="80"/>
      <c r="F81" s="24"/>
      <c r="G81" s="4"/>
    </row>
    <row r="82" spans="1:7" x14ac:dyDescent="0.25">
      <c r="B82" s="10" t="s">
        <v>32</v>
      </c>
      <c r="C82" s="12" t="s">
        <v>14</v>
      </c>
      <c r="D82" s="12">
        <v>11</v>
      </c>
      <c r="E82" s="80"/>
      <c r="F82" s="24"/>
      <c r="G82" s="4"/>
    </row>
    <row r="83" spans="1:7" x14ac:dyDescent="0.25">
      <c r="D83" s="1"/>
      <c r="E83" s="79"/>
      <c r="F83" s="23"/>
      <c r="G83" s="4"/>
    </row>
    <row r="84" spans="1:7" ht="88.5" customHeight="1" x14ac:dyDescent="0.25">
      <c r="A84" s="2" t="s">
        <v>24</v>
      </c>
      <c r="B84" s="5" t="s">
        <v>40</v>
      </c>
      <c r="D84" s="1"/>
      <c r="E84" s="79"/>
      <c r="F84" s="23"/>
      <c r="G84" s="4"/>
    </row>
    <row r="85" spans="1:7" x14ac:dyDescent="0.25">
      <c r="C85" s="12" t="s">
        <v>12</v>
      </c>
      <c r="D85" s="12">
        <v>1</v>
      </c>
      <c r="E85" s="80"/>
      <c r="F85" s="24"/>
    </row>
    <row r="86" spans="1:7" x14ac:dyDescent="0.25">
      <c r="D86" s="1"/>
      <c r="E86" s="79"/>
      <c r="F86" s="23"/>
    </row>
    <row r="87" spans="1:7" ht="78.75" customHeight="1" x14ac:dyDescent="0.25">
      <c r="A87" s="2" t="s">
        <v>25</v>
      </c>
      <c r="B87" s="5" t="s">
        <v>28</v>
      </c>
      <c r="D87" s="1"/>
      <c r="E87" s="79"/>
      <c r="F87" s="23"/>
      <c r="G87" s="4"/>
    </row>
    <row r="88" spans="1:7" x14ac:dyDescent="0.25">
      <c r="C88" s="13" t="s">
        <v>12</v>
      </c>
      <c r="D88" s="13">
        <v>1</v>
      </c>
      <c r="E88" s="81"/>
      <c r="F88" s="25"/>
    </row>
    <row r="89" spans="1:7" x14ac:dyDescent="0.25">
      <c r="A89" s="15"/>
      <c r="B89" s="16" t="s">
        <v>45</v>
      </c>
      <c r="C89" s="14"/>
      <c r="D89" s="14"/>
      <c r="E89" s="26"/>
      <c r="F89" s="26"/>
    </row>
    <row r="96" spans="1:7" x14ac:dyDescent="0.25">
      <c r="B96" s="11" t="s">
        <v>41</v>
      </c>
    </row>
    <row r="97" spans="1:7" x14ac:dyDescent="0.25">
      <c r="B97" s="11"/>
    </row>
    <row r="98" spans="1:7" x14ac:dyDescent="0.25">
      <c r="A98" s="2" t="s">
        <v>0</v>
      </c>
      <c r="B98" s="3" t="s">
        <v>1</v>
      </c>
      <c r="C98" s="12"/>
      <c r="D98" s="7"/>
      <c r="E98" s="28"/>
      <c r="F98" s="28"/>
      <c r="G98" s="4"/>
    </row>
    <row r="99" spans="1:7" x14ac:dyDescent="0.25">
      <c r="A99" s="2" t="s">
        <v>15</v>
      </c>
      <c r="B99" s="3" t="s">
        <v>16</v>
      </c>
      <c r="C99" s="14"/>
      <c r="D99" s="14"/>
      <c r="E99" s="26"/>
      <c r="F99" s="26"/>
      <c r="G99" s="4"/>
    </row>
    <row r="100" spans="1:7" x14ac:dyDescent="0.25">
      <c r="A100" s="2" t="s">
        <v>18</v>
      </c>
      <c r="B100" s="3" t="s">
        <v>19</v>
      </c>
      <c r="C100" s="14"/>
      <c r="D100" s="14"/>
      <c r="E100" s="26"/>
      <c r="F100" s="26"/>
      <c r="G100" s="4"/>
    </row>
    <row r="101" spans="1:7" x14ac:dyDescent="0.25">
      <c r="A101" s="2" t="s">
        <v>20</v>
      </c>
      <c r="B101" s="3" t="s">
        <v>21</v>
      </c>
      <c r="C101" s="14"/>
      <c r="D101" s="14"/>
      <c r="E101" s="26"/>
      <c r="F101" s="26"/>
      <c r="G101" s="4"/>
    </row>
    <row r="102" spans="1:7" x14ac:dyDescent="0.25">
      <c r="D102" s="164" t="s">
        <v>47</v>
      </c>
      <c r="E102" s="164"/>
      <c r="F102" s="26"/>
    </row>
  </sheetData>
  <mergeCells count="1">
    <mergeCell ref="D102:E10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topLeftCell="A55" workbookViewId="0">
      <selection activeCell="H71" sqref="H71"/>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140</v>
      </c>
      <c r="D3" s="1"/>
      <c r="E3" s="23"/>
      <c r="F3" s="23"/>
      <c r="G3" s="4"/>
    </row>
    <row r="4" spans="1:7" x14ac:dyDescent="0.25">
      <c r="B4" s="3" t="s">
        <v>34</v>
      </c>
      <c r="C4" s="12" t="s">
        <v>4</v>
      </c>
      <c r="D4" s="12">
        <v>212.1</v>
      </c>
      <c r="E4" s="88"/>
      <c r="F4" s="24"/>
      <c r="G4" s="4"/>
    </row>
    <row r="5" spans="1:7" x14ac:dyDescent="0.25">
      <c r="D5" s="1"/>
      <c r="E5" s="87"/>
      <c r="F5" s="23"/>
      <c r="G5" s="4"/>
    </row>
    <row r="6" spans="1:7" s="9" customFormat="1" ht="121.5" customHeight="1" x14ac:dyDescent="0.25">
      <c r="A6" s="2" t="s">
        <v>17</v>
      </c>
      <c r="B6" s="5" t="s">
        <v>116</v>
      </c>
      <c r="C6" s="1"/>
      <c r="D6" s="1"/>
      <c r="E6" s="87"/>
      <c r="F6" s="23"/>
      <c r="G6" s="8"/>
    </row>
    <row r="7" spans="1:7" s="9" customFormat="1" x14ac:dyDescent="0.25">
      <c r="A7" s="2"/>
      <c r="B7" s="6"/>
      <c r="C7" s="12" t="s">
        <v>14</v>
      </c>
      <c r="D7" s="12">
        <v>6</v>
      </c>
      <c r="E7" s="88"/>
      <c r="F7" s="24"/>
      <c r="G7" s="8"/>
    </row>
    <row r="8" spans="1:7" x14ac:dyDescent="0.25">
      <c r="D8" s="1"/>
      <c r="E8" s="87"/>
      <c r="F8" s="23"/>
      <c r="G8" s="4"/>
    </row>
    <row r="9" spans="1:7" ht="167.25" customHeight="1" x14ac:dyDescent="0.25">
      <c r="A9" s="2" t="s">
        <v>22</v>
      </c>
      <c r="B9" s="5" t="s">
        <v>37</v>
      </c>
      <c r="D9" s="1"/>
      <c r="E9" s="87"/>
      <c r="F9" s="23"/>
      <c r="G9" s="4"/>
    </row>
    <row r="10" spans="1:7" x14ac:dyDescent="0.25">
      <c r="B10" s="3" t="s">
        <v>34</v>
      </c>
      <c r="C10" s="12" t="s">
        <v>4</v>
      </c>
      <c r="D10" s="12">
        <v>212.1</v>
      </c>
      <c r="E10" s="88"/>
      <c r="F10" s="24"/>
      <c r="G10" s="4"/>
    </row>
    <row r="11" spans="1:7" x14ac:dyDescent="0.25">
      <c r="D11" s="1"/>
      <c r="E11" s="87"/>
      <c r="F11" s="23"/>
      <c r="G11" s="4"/>
    </row>
    <row r="12" spans="1:7" ht="135.75" customHeight="1" x14ac:dyDescent="0.25">
      <c r="A12" s="2" t="s">
        <v>23</v>
      </c>
      <c r="B12" s="5" t="s">
        <v>26</v>
      </c>
      <c r="D12" s="1"/>
      <c r="E12" s="87"/>
      <c r="F12" s="23"/>
      <c r="G12" s="4"/>
    </row>
    <row r="13" spans="1:7" x14ac:dyDescent="0.25">
      <c r="C13" s="12" t="s">
        <v>12</v>
      </c>
      <c r="D13" s="12">
        <v>1</v>
      </c>
      <c r="E13" s="88"/>
      <c r="F13" s="24"/>
      <c r="G13" s="4"/>
    </row>
    <row r="14" spans="1:7" x14ac:dyDescent="0.25">
      <c r="D14" s="1"/>
      <c r="E14" s="87"/>
      <c r="F14" s="23"/>
      <c r="G14" s="4"/>
    </row>
    <row r="15" spans="1:7" ht="150" x14ac:dyDescent="0.25">
      <c r="A15" s="2" t="s">
        <v>24</v>
      </c>
      <c r="B15" s="5" t="s">
        <v>38</v>
      </c>
      <c r="D15" s="1"/>
      <c r="E15" s="87"/>
      <c r="F15" s="23"/>
      <c r="G15" s="4"/>
    </row>
    <row r="16" spans="1:7" x14ac:dyDescent="0.25">
      <c r="A16" s="2"/>
      <c r="B16" s="5"/>
      <c r="C16" s="13" t="s">
        <v>13</v>
      </c>
      <c r="D16" s="13">
        <v>1</v>
      </c>
      <c r="E16" s="89"/>
      <c r="F16" s="25"/>
      <c r="G16" s="4"/>
    </row>
    <row r="17" spans="1:7" x14ac:dyDescent="0.25">
      <c r="A17" s="2"/>
      <c r="B17" s="5"/>
      <c r="C17" s="13"/>
      <c r="D17" s="13"/>
      <c r="E17" s="134"/>
      <c r="F17" s="134"/>
      <c r="G17" s="4"/>
    </row>
    <row r="18" spans="1:7" ht="409.5" x14ac:dyDescent="0.25">
      <c r="A18" s="2" t="s">
        <v>25</v>
      </c>
      <c r="B18" s="144" t="s">
        <v>129</v>
      </c>
      <c r="C18" s="13"/>
      <c r="D18" s="13"/>
      <c r="E18" s="134"/>
      <c r="F18" s="134"/>
      <c r="G18" s="4"/>
    </row>
    <row r="19" spans="1:7" x14ac:dyDescent="0.25">
      <c r="A19" s="2"/>
      <c r="B19" s="5" t="s">
        <v>34</v>
      </c>
      <c r="C19" s="142" t="s">
        <v>13</v>
      </c>
      <c r="D19" s="142">
        <f>ROUNDUP((212.1/40)*5,0)</f>
        <v>27</v>
      </c>
      <c r="E19" s="143"/>
      <c r="F19" s="143"/>
      <c r="G19" s="4"/>
    </row>
    <row r="20" spans="1:7" x14ac:dyDescent="0.25">
      <c r="A20" s="15"/>
      <c r="B20" s="16" t="s">
        <v>42</v>
      </c>
      <c r="C20" s="14"/>
      <c r="D20" s="14"/>
      <c r="E20" s="90"/>
      <c r="F20" s="26"/>
      <c r="G20" s="4"/>
    </row>
    <row r="21" spans="1:7" x14ac:dyDescent="0.25">
      <c r="D21" s="1"/>
      <c r="E21" s="87"/>
      <c r="F21" s="23"/>
      <c r="G21" s="4"/>
    </row>
    <row r="22" spans="1:7" x14ac:dyDescent="0.25">
      <c r="A22" s="2" t="s">
        <v>15</v>
      </c>
      <c r="B22" s="3" t="s">
        <v>16</v>
      </c>
      <c r="D22" s="1"/>
      <c r="E22" s="87"/>
      <c r="F22" s="23"/>
      <c r="G22" s="4"/>
    </row>
    <row r="23" spans="1:7" ht="285" x14ac:dyDescent="0.25">
      <c r="A23" s="2" t="s">
        <v>29</v>
      </c>
      <c r="B23" s="141" t="s">
        <v>130</v>
      </c>
      <c r="D23" s="1"/>
      <c r="E23" s="87"/>
      <c r="F23" s="23"/>
      <c r="G23" s="4"/>
    </row>
    <row r="24" spans="1:7" x14ac:dyDescent="0.25">
      <c r="B24" s="3" t="s">
        <v>34</v>
      </c>
      <c r="C24" s="12" t="s">
        <v>4</v>
      </c>
      <c r="D24" s="12">
        <v>212.1</v>
      </c>
      <c r="E24" s="88"/>
      <c r="F24" s="24"/>
      <c r="G24" s="4"/>
    </row>
    <row r="25" spans="1:7" x14ac:dyDescent="0.25">
      <c r="D25" s="1"/>
      <c r="E25" s="87"/>
      <c r="F25" s="23"/>
      <c r="G25" s="4"/>
    </row>
    <row r="26" spans="1:7" ht="135" customHeight="1" x14ac:dyDescent="0.25">
      <c r="A26" s="2" t="s">
        <v>3</v>
      </c>
      <c r="B26" s="5" t="s">
        <v>27</v>
      </c>
      <c r="D26" s="1"/>
      <c r="E26" s="87"/>
      <c r="F26" s="23"/>
      <c r="G26" s="4"/>
    </row>
    <row r="27" spans="1:7" x14ac:dyDescent="0.25">
      <c r="C27" s="13" t="s">
        <v>13</v>
      </c>
      <c r="D27" s="13">
        <v>1</v>
      </c>
      <c r="E27" s="89"/>
      <c r="F27" s="25"/>
      <c r="G27" s="4"/>
    </row>
    <row r="28" spans="1:7" x14ac:dyDescent="0.25">
      <c r="A28" s="15"/>
      <c r="B28" s="16" t="s">
        <v>43</v>
      </c>
      <c r="C28" s="14"/>
      <c r="D28" s="14"/>
      <c r="E28" s="90"/>
      <c r="F28" s="26"/>
      <c r="G28" s="4"/>
    </row>
    <row r="29" spans="1:7" x14ac:dyDescent="0.25">
      <c r="D29" s="1"/>
      <c r="E29" s="87"/>
      <c r="F29" s="23"/>
      <c r="G29" s="4"/>
    </row>
    <row r="30" spans="1:7" x14ac:dyDescent="0.25">
      <c r="A30" s="2" t="s">
        <v>18</v>
      </c>
      <c r="B30" s="3" t="s">
        <v>19</v>
      </c>
      <c r="D30" s="1"/>
      <c r="E30" s="87"/>
      <c r="F30" s="23"/>
      <c r="G30" s="4"/>
    </row>
    <row r="31" spans="1:7" s="9" customFormat="1" ht="270" customHeight="1" x14ac:dyDescent="0.25">
      <c r="A31" s="2" t="s">
        <v>2</v>
      </c>
      <c r="B31" s="5" t="s">
        <v>117</v>
      </c>
      <c r="C31" s="1"/>
      <c r="D31" s="1"/>
      <c r="E31" s="87"/>
      <c r="F31" s="23"/>
      <c r="G31" s="8"/>
    </row>
    <row r="32" spans="1:7" s="9" customFormat="1" x14ac:dyDescent="0.25">
      <c r="A32" s="2"/>
      <c r="B32" s="6"/>
      <c r="C32" s="12" t="s">
        <v>14</v>
      </c>
      <c r="D32" s="12">
        <v>6</v>
      </c>
      <c r="E32" s="88"/>
      <c r="F32" s="24"/>
      <c r="G32" s="8"/>
    </row>
    <row r="33" spans="1:7" s="9" customFormat="1" x14ac:dyDescent="0.25">
      <c r="A33" s="17"/>
      <c r="B33" s="18" t="s">
        <v>44</v>
      </c>
      <c r="C33" s="14"/>
      <c r="D33" s="14"/>
      <c r="E33" s="86"/>
      <c r="F33" s="26"/>
      <c r="G33" s="8"/>
    </row>
    <row r="34" spans="1:7" x14ac:dyDescent="0.25">
      <c r="A34" s="2"/>
      <c r="B34" s="6"/>
      <c r="D34" s="1"/>
      <c r="E34" s="83"/>
      <c r="F34" s="23"/>
      <c r="G34" s="4"/>
    </row>
    <row r="35" spans="1:7" x14ac:dyDescent="0.25">
      <c r="A35" s="2" t="s">
        <v>20</v>
      </c>
      <c r="B35" s="3" t="s">
        <v>21</v>
      </c>
      <c r="D35" s="1"/>
      <c r="E35" s="83"/>
      <c r="F35" s="23"/>
      <c r="G35" s="4"/>
    </row>
    <row r="36" spans="1:7" ht="152.25" customHeight="1" x14ac:dyDescent="0.25">
      <c r="A36" s="2" t="s">
        <v>2</v>
      </c>
      <c r="B36" s="5" t="s">
        <v>160</v>
      </c>
      <c r="D36" s="1"/>
      <c r="E36" s="83"/>
      <c r="F36" s="23"/>
      <c r="G36" s="4"/>
    </row>
    <row r="37" spans="1:7" x14ac:dyDescent="0.25">
      <c r="B37" s="3" t="s">
        <v>34</v>
      </c>
      <c r="C37" s="12" t="s">
        <v>4</v>
      </c>
      <c r="D37" s="12">
        <v>212.1</v>
      </c>
      <c r="E37" s="91"/>
      <c r="F37" s="24"/>
      <c r="G37" s="4"/>
    </row>
    <row r="38" spans="1:7" x14ac:dyDescent="0.25">
      <c r="C38" s="13"/>
      <c r="D38" s="13"/>
      <c r="E38" s="85"/>
      <c r="F38" s="25"/>
      <c r="G38" s="4"/>
    </row>
    <row r="39" spans="1:7" ht="88.5" customHeight="1" x14ac:dyDescent="0.25">
      <c r="A39" s="2" t="s">
        <v>17</v>
      </c>
      <c r="B39" s="5" t="s">
        <v>39</v>
      </c>
      <c r="D39" s="1"/>
      <c r="E39" s="83"/>
      <c r="F39" s="23"/>
      <c r="G39" s="4"/>
    </row>
    <row r="40" spans="1:7" x14ac:dyDescent="0.25">
      <c r="C40" s="12" t="s">
        <v>12</v>
      </c>
      <c r="D40" s="12">
        <v>1</v>
      </c>
      <c r="E40" s="92"/>
      <c r="F40" s="24"/>
    </row>
    <row r="41" spans="1:7" x14ac:dyDescent="0.25">
      <c r="D41" s="1"/>
      <c r="E41" s="83"/>
      <c r="F41" s="23"/>
      <c r="G41" s="4"/>
    </row>
    <row r="42" spans="1:7" ht="150.75" customHeight="1" x14ac:dyDescent="0.25">
      <c r="A42" s="2" t="s">
        <v>11</v>
      </c>
      <c r="B42" s="5" t="s">
        <v>30</v>
      </c>
      <c r="D42" s="1"/>
      <c r="E42" s="83"/>
      <c r="F42" s="23"/>
      <c r="G42" s="4"/>
    </row>
    <row r="43" spans="1:7" x14ac:dyDescent="0.25">
      <c r="B43" s="3" t="s">
        <v>34</v>
      </c>
      <c r="C43" s="12" t="s">
        <v>4</v>
      </c>
      <c r="D43" s="12">
        <v>212.1</v>
      </c>
      <c r="E43" s="93"/>
      <c r="F43" s="24"/>
      <c r="G43" s="4"/>
    </row>
    <row r="44" spans="1:7" x14ac:dyDescent="0.25">
      <c r="C44" s="13"/>
      <c r="D44" s="13"/>
      <c r="E44" s="85"/>
      <c r="F44" s="25"/>
      <c r="G44" s="4"/>
    </row>
    <row r="45" spans="1:7" ht="151.5" customHeight="1" x14ac:dyDescent="0.25">
      <c r="A45" s="2" t="s">
        <v>49</v>
      </c>
      <c r="B45" s="5" t="s">
        <v>113</v>
      </c>
      <c r="D45" s="1"/>
      <c r="E45" s="83"/>
      <c r="F45" s="23"/>
      <c r="G45" s="4"/>
    </row>
    <row r="46" spans="1:7" x14ac:dyDescent="0.25">
      <c r="B46" s="10" t="s">
        <v>33</v>
      </c>
      <c r="C46" s="12" t="s">
        <v>14</v>
      </c>
      <c r="D46" s="12">
        <v>6</v>
      </c>
      <c r="E46" s="84"/>
      <c r="F46" s="24"/>
      <c r="G46" s="4"/>
    </row>
    <row r="47" spans="1:7" x14ac:dyDescent="0.25">
      <c r="D47" s="1"/>
      <c r="E47" s="83"/>
      <c r="F47" s="23"/>
      <c r="G47" s="4"/>
    </row>
    <row r="48" spans="1:7" ht="88.5" customHeight="1" x14ac:dyDescent="0.25">
      <c r="A48" s="2" t="s">
        <v>24</v>
      </c>
      <c r="B48" s="5" t="s">
        <v>40</v>
      </c>
      <c r="D48" s="1"/>
      <c r="E48" s="83"/>
      <c r="F48" s="23"/>
      <c r="G48" s="4"/>
    </row>
    <row r="49" spans="1:7" x14ac:dyDescent="0.25">
      <c r="C49" s="12" t="s">
        <v>12</v>
      </c>
      <c r="D49" s="12">
        <v>1</v>
      </c>
      <c r="E49" s="95"/>
      <c r="F49" s="24"/>
    </row>
    <row r="50" spans="1:7" x14ac:dyDescent="0.25">
      <c r="D50" s="1"/>
      <c r="E50" s="94"/>
      <c r="F50" s="23"/>
    </row>
    <row r="51" spans="1:7" ht="78.75" customHeight="1" x14ac:dyDescent="0.25">
      <c r="A51" s="2" t="s">
        <v>25</v>
      </c>
      <c r="B51" s="5" t="s">
        <v>28</v>
      </c>
      <c r="D51" s="1"/>
      <c r="E51" s="94"/>
      <c r="F51" s="23"/>
      <c r="G51" s="4"/>
    </row>
    <row r="52" spans="1:7" x14ac:dyDescent="0.25">
      <c r="C52" s="13" t="s">
        <v>12</v>
      </c>
      <c r="D52" s="13">
        <v>1</v>
      </c>
      <c r="E52" s="96"/>
      <c r="F52" s="25"/>
    </row>
    <row r="53" spans="1:7" x14ac:dyDescent="0.25">
      <c r="A53" s="15"/>
      <c r="B53" s="16" t="s">
        <v>45</v>
      </c>
      <c r="C53" s="14"/>
      <c r="D53" s="14"/>
      <c r="E53" s="26"/>
      <c r="F53" s="26"/>
    </row>
    <row r="60" spans="1:7" x14ac:dyDescent="0.25">
      <c r="B60" s="11" t="s">
        <v>41</v>
      </c>
    </row>
    <row r="61" spans="1:7" x14ac:dyDescent="0.25">
      <c r="B61" s="11"/>
    </row>
    <row r="62" spans="1:7" x14ac:dyDescent="0.25">
      <c r="A62" s="2" t="s">
        <v>0</v>
      </c>
      <c r="B62" s="3" t="s">
        <v>1</v>
      </c>
      <c r="C62" s="12"/>
      <c r="D62" s="7"/>
      <c r="E62" s="28"/>
      <c r="F62" s="28"/>
      <c r="G62" s="4"/>
    </row>
    <row r="63" spans="1:7" x14ac:dyDescent="0.25">
      <c r="A63" s="2" t="s">
        <v>15</v>
      </c>
      <c r="B63" s="3" t="s">
        <v>16</v>
      </c>
      <c r="C63" s="14"/>
      <c r="D63" s="14"/>
      <c r="E63" s="26"/>
      <c r="F63" s="26"/>
      <c r="G63" s="4"/>
    </row>
    <row r="64" spans="1:7" x14ac:dyDescent="0.25">
      <c r="A64" s="2" t="s">
        <v>18</v>
      </c>
      <c r="B64" s="3" t="s">
        <v>19</v>
      </c>
      <c r="C64" s="14"/>
      <c r="D64" s="14"/>
      <c r="E64" s="26"/>
      <c r="F64" s="26"/>
      <c r="G64" s="4"/>
    </row>
    <row r="65" spans="1:7" x14ac:dyDescent="0.25">
      <c r="A65" s="2" t="s">
        <v>20</v>
      </c>
      <c r="B65" s="3" t="s">
        <v>21</v>
      </c>
      <c r="C65" s="14"/>
      <c r="D65" s="14"/>
      <c r="E65" s="26"/>
      <c r="F65" s="26"/>
      <c r="G65" s="4"/>
    </row>
    <row r="66" spans="1:7" x14ac:dyDescent="0.25">
      <c r="D66" s="164" t="s">
        <v>47</v>
      </c>
      <c r="E66" s="164"/>
      <c r="F66" s="26"/>
    </row>
  </sheetData>
  <mergeCells count="1">
    <mergeCell ref="D66:E66"/>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topLeftCell="A49" workbookViewId="0">
      <selection activeCell="F98" sqref="F9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137</v>
      </c>
      <c r="D3" s="1"/>
      <c r="E3" s="23"/>
      <c r="F3" s="23"/>
      <c r="G3" s="4"/>
    </row>
    <row r="4" spans="1:7" x14ac:dyDescent="0.25">
      <c r="B4" s="3" t="s">
        <v>34</v>
      </c>
      <c r="C4" s="12" t="s">
        <v>4</v>
      </c>
      <c r="D4" s="12">
        <v>29</v>
      </c>
      <c r="E4" s="98"/>
      <c r="F4" s="24"/>
      <c r="G4" s="4"/>
    </row>
    <row r="5" spans="1:7" x14ac:dyDescent="0.25">
      <c r="B5" s="3" t="s">
        <v>51</v>
      </c>
      <c r="C5" s="12" t="s">
        <v>4</v>
      </c>
      <c r="D5" s="12">
        <v>108.2</v>
      </c>
      <c r="E5" s="98"/>
      <c r="F5" s="24"/>
      <c r="G5" s="4"/>
    </row>
    <row r="6" spans="1:7" x14ac:dyDescent="0.25">
      <c r="B6" s="3" t="s">
        <v>35</v>
      </c>
      <c r="C6" s="12" t="s">
        <v>4</v>
      </c>
      <c r="D6" s="12">
        <v>14.5</v>
      </c>
      <c r="E6" s="98"/>
      <c r="F6" s="24"/>
      <c r="G6" s="4"/>
    </row>
    <row r="7" spans="1:7" x14ac:dyDescent="0.25">
      <c r="D7" s="1"/>
      <c r="E7" s="97"/>
      <c r="F7" s="23"/>
      <c r="G7" s="4"/>
    </row>
    <row r="8" spans="1:7" s="9" customFormat="1" ht="121.5" customHeight="1" x14ac:dyDescent="0.25">
      <c r="A8" s="2" t="s">
        <v>17</v>
      </c>
      <c r="B8" s="5" t="s">
        <v>64</v>
      </c>
      <c r="C8" s="1"/>
      <c r="D8" s="1"/>
      <c r="E8" s="97"/>
      <c r="F8" s="23"/>
      <c r="G8" s="8"/>
    </row>
    <row r="9" spans="1:7" s="9" customFormat="1" x14ac:dyDescent="0.25">
      <c r="A9" s="2"/>
      <c r="B9" s="6"/>
      <c r="C9" s="12" t="s">
        <v>14</v>
      </c>
      <c r="D9" s="12">
        <v>5</v>
      </c>
      <c r="E9" s="98"/>
      <c r="F9" s="24"/>
      <c r="G9" s="8"/>
    </row>
    <row r="10" spans="1:7" s="9" customFormat="1" x14ac:dyDescent="0.25">
      <c r="A10" s="2"/>
      <c r="B10" s="6"/>
      <c r="C10" s="1"/>
      <c r="D10" s="1"/>
      <c r="E10" s="97"/>
      <c r="F10" s="23"/>
      <c r="G10" s="8"/>
    </row>
    <row r="11" spans="1:7" s="9" customFormat="1" ht="122.25" customHeight="1" x14ac:dyDescent="0.25">
      <c r="A11" s="2" t="s">
        <v>22</v>
      </c>
      <c r="B11" s="6" t="s">
        <v>63</v>
      </c>
      <c r="C11" s="1"/>
      <c r="D11" s="1"/>
      <c r="E11" s="97"/>
      <c r="F11" s="23"/>
      <c r="G11" s="8"/>
    </row>
    <row r="12" spans="1:7" s="9" customFormat="1" x14ac:dyDescent="0.25">
      <c r="A12" s="2"/>
      <c r="B12" s="6"/>
      <c r="C12" s="12" t="s">
        <v>14</v>
      </c>
      <c r="D12" s="12">
        <v>5</v>
      </c>
      <c r="E12" s="98"/>
      <c r="F12" s="24"/>
      <c r="G12" s="8"/>
    </row>
    <row r="13" spans="1:7" x14ac:dyDescent="0.25">
      <c r="D13" s="1"/>
      <c r="E13" s="97"/>
      <c r="F13" s="23"/>
      <c r="G13" s="4"/>
    </row>
    <row r="14" spans="1:7" ht="167.25" customHeight="1" x14ac:dyDescent="0.25">
      <c r="A14" s="2" t="s">
        <v>23</v>
      </c>
      <c r="B14" s="5" t="s">
        <v>37</v>
      </c>
      <c r="D14" s="1"/>
      <c r="E14" s="97"/>
      <c r="F14" s="23"/>
      <c r="G14" s="4"/>
    </row>
    <row r="15" spans="1:7" x14ac:dyDescent="0.25">
      <c r="B15" s="3" t="s">
        <v>34</v>
      </c>
      <c r="C15" s="12" t="s">
        <v>4</v>
      </c>
      <c r="D15" s="12">
        <v>29</v>
      </c>
      <c r="E15" s="98"/>
      <c r="F15" s="24"/>
      <c r="G15" s="4"/>
    </row>
    <row r="16" spans="1:7" x14ac:dyDescent="0.25">
      <c r="B16" s="3" t="s">
        <v>51</v>
      </c>
      <c r="C16" s="12" t="s">
        <v>4</v>
      </c>
      <c r="D16" s="12">
        <v>108.2</v>
      </c>
      <c r="E16" s="98"/>
      <c r="F16" s="24"/>
      <c r="G16" s="4"/>
    </row>
    <row r="17" spans="1:7" x14ac:dyDescent="0.25">
      <c r="B17" s="3" t="s">
        <v>35</v>
      </c>
      <c r="C17" s="12" t="s">
        <v>4</v>
      </c>
      <c r="D17" s="12">
        <v>14.5</v>
      </c>
      <c r="E17" s="98"/>
      <c r="F17" s="24"/>
      <c r="G17" s="4"/>
    </row>
    <row r="18" spans="1:7" x14ac:dyDescent="0.25">
      <c r="D18" s="1"/>
      <c r="E18" s="97"/>
      <c r="F18" s="23"/>
      <c r="G18" s="4"/>
    </row>
    <row r="19" spans="1:7" ht="135.75" customHeight="1" x14ac:dyDescent="0.25">
      <c r="A19" s="2" t="s">
        <v>24</v>
      </c>
      <c r="B19" s="5" t="s">
        <v>26</v>
      </c>
      <c r="D19" s="1"/>
      <c r="E19" s="97"/>
      <c r="F19" s="23"/>
      <c r="G19" s="4"/>
    </row>
    <row r="20" spans="1:7" x14ac:dyDescent="0.25">
      <c r="C20" s="12" t="s">
        <v>12</v>
      </c>
      <c r="D20" s="12">
        <v>1</v>
      </c>
      <c r="E20" s="98"/>
      <c r="F20" s="24"/>
      <c r="G20" s="4"/>
    </row>
    <row r="21" spans="1:7" x14ac:dyDescent="0.25">
      <c r="D21" s="1"/>
      <c r="E21" s="97"/>
      <c r="F21" s="23"/>
      <c r="G21" s="4"/>
    </row>
    <row r="22" spans="1:7" ht="150" x14ac:dyDescent="0.25">
      <c r="A22" s="2" t="s">
        <v>25</v>
      </c>
      <c r="B22" s="5" t="s">
        <v>38</v>
      </c>
      <c r="D22" s="1"/>
      <c r="E22" s="97"/>
      <c r="F22" s="23"/>
      <c r="G22" s="4"/>
    </row>
    <row r="23" spans="1:7" x14ac:dyDescent="0.25">
      <c r="A23" s="2"/>
      <c r="B23" s="5"/>
      <c r="C23" s="12" t="s">
        <v>13</v>
      </c>
      <c r="D23" s="12">
        <v>1</v>
      </c>
      <c r="E23" s="133"/>
      <c r="F23" s="133"/>
      <c r="G23" s="4"/>
    </row>
    <row r="24" spans="1:7" x14ac:dyDescent="0.25">
      <c r="A24" s="2"/>
      <c r="B24" s="5"/>
      <c r="C24" s="13"/>
      <c r="D24" s="13"/>
      <c r="E24" s="134"/>
      <c r="F24" s="134"/>
      <c r="G24" s="4"/>
    </row>
    <row r="25" spans="1:7" ht="409.5" x14ac:dyDescent="0.25">
      <c r="A25" s="2" t="s">
        <v>128</v>
      </c>
      <c r="B25" s="144" t="s">
        <v>129</v>
      </c>
      <c r="C25" s="13"/>
      <c r="D25" s="13"/>
      <c r="E25" s="134"/>
      <c r="F25" s="134"/>
      <c r="G25" s="4"/>
    </row>
    <row r="26" spans="1:7" x14ac:dyDescent="0.25">
      <c r="A26" s="2"/>
      <c r="B26" s="3" t="s">
        <v>34</v>
      </c>
      <c r="C26" s="142" t="s">
        <v>13</v>
      </c>
      <c r="D26" s="142">
        <f>ROUNDUP((29/40)*5,0)</f>
        <v>4</v>
      </c>
      <c r="E26" s="143"/>
      <c r="F26" s="143"/>
      <c r="G26" s="4"/>
    </row>
    <row r="27" spans="1:7" x14ac:dyDescent="0.25">
      <c r="A27" s="2"/>
      <c r="B27" s="3" t="s">
        <v>51</v>
      </c>
      <c r="C27" s="142" t="s">
        <v>13</v>
      </c>
      <c r="D27" s="142">
        <f>ROUNDUP((108.2/40)*5,0)</f>
        <v>14</v>
      </c>
      <c r="E27" s="143"/>
      <c r="F27" s="143"/>
      <c r="G27" s="4"/>
    </row>
    <row r="28" spans="1:7" x14ac:dyDescent="0.25">
      <c r="A28" s="2"/>
      <c r="B28" s="3" t="s">
        <v>35</v>
      </c>
      <c r="C28" s="142" t="s">
        <v>13</v>
      </c>
      <c r="D28" s="142">
        <f>ROUNDUP((14.5/40)*5,0)</f>
        <v>2</v>
      </c>
      <c r="E28" s="143"/>
      <c r="F28" s="143"/>
      <c r="G28" s="4"/>
    </row>
    <row r="29" spans="1:7" x14ac:dyDescent="0.25">
      <c r="A29" s="15"/>
      <c r="B29" s="16" t="s">
        <v>42</v>
      </c>
      <c r="C29" s="14"/>
      <c r="D29" s="14"/>
      <c r="E29" s="100"/>
      <c r="F29" s="26"/>
      <c r="G29" s="4"/>
    </row>
    <row r="30" spans="1:7" x14ac:dyDescent="0.25">
      <c r="D30" s="1"/>
      <c r="E30" s="97"/>
      <c r="F30" s="23"/>
      <c r="G30" s="4"/>
    </row>
    <row r="31" spans="1:7" x14ac:dyDescent="0.25">
      <c r="A31" s="2" t="s">
        <v>15</v>
      </c>
      <c r="B31" s="3" t="s">
        <v>16</v>
      </c>
      <c r="D31" s="1"/>
      <c r="E31" s="97"/>
      <c r="F31" s="23"/>
      <c r="G31" s="4"/>
    </row>
    <row r="32" spans="1:7" ht="409.5" x14ac:dyDescent="0.25">
      <c r="A32" s="2" t="s">
        <v>2</v>
      </c>
      <c r="B32" s="144" t="s">
        <v>131</v>
      </c>
      <c r="D32" s="1"/>
      <c r="E32" s="97"/>
      <c r="F32" s="23"/>
      <c r="G32" s="4"/>
    </row>
    <row r="33" spans="1:7" x14ac:dyDescent="0.25">
      <c r="B33" s="3" t="s">
        <v>34</v>
      </c>
      <c r="C33" s="12" t="s">
        <v>14</v>
      </c>
      <c r="D33" s="12">
        <v>4</v>
      </c>
      <c r="E33" s="98"/>
      <c r="F33" s="24"/>
      <c r="G33" s="4"/>
    </row>
    <row r="34" spans="1:7" x14ac:dyDescent="0.25">
      <c r="B34" s="3" t="s">
        <v>51</v>
      </c>
      <c r="C34" s="12" t="s">
        <v>14</v>
      </c>
      <c r="D34" s="12">
        <v>32</v>
      </c>
      <c r="E34" s="98"/>
      <c r="F34" s="24"/>
      <c r="G34" s="4"/>
    </row>
    <row r="35" spans="1:7" x14ac:dyDescent="0.25">
      <c r="B35" s="3" t="s">
        <v>35</v>
      </c>
      <c r="C35" s="12" t="s">
        <v>14</v>
      </c>
      <c r="D35" s="12">
        <v>4</v>
      </c>
      <c r="E35" s="98"/>
      <c r="F35" s="24"/>
      <c r="G35" s="4"/>
    </row>
    <row r="36" spans="1:7" x14ac:dyDescent="0.25">
      <c r="D36" s="1"/>
      <c r="E36" s="97"/>
      <c r="F36" s="23"/>
      <c r="G36" s="4"/>
    </row>
    <row r="37" spans="1:7" ht="285" x14ac:dyDescent="0.25">
      <c r="A37" s="2" t="s">
        <v>17</v>
      </c>
      <c r="B37" s="141" t="s">
        <v>130</v>
      </c>
      <c r="D37" s="1"/>
      <c r="E37" s="97"/>
      <c r="F37" s="23"/>
      <c r="G37" s="4"/>
    </row>
    <row r="38" spans="1:7" x14ac:dyDescent="0.25">
      <c r="B38" s="3" t="s">
        <v>34</v>
      </c>
      <c r="C38" s="12" t="s">
        <v>4</v>
      </c>
      <c r="D38" s="12">
        <v>19</v>
      </c>
      <c r="E38" s="98"/>
      <c r="F38" s="24"/>
      <c r="G38" s="4"/>
    </row>
    <row r="39" spans="1:7" x14ac:dyDescent="0.25">
      <c r="D39" s="1"/>
      <c r="E39" s="97"/>
      <c r="F39" s="23"/>
      <c r="G39" s="4"/>
    </row>
    <row r="40" spans="1:7" ht="135" customHeight="1" x14ac:dyDescent="0.25">
      <c r="A40" s="2" t="s">
        <v>11</v>
      </c>
      <c r="B40" s="5" t="s">
        <v>27</v>
      </c>
      <c r="D40" s="1"/>
      <c r="E40" s="97"/>
      <c r="F40" s="23"/>
      <c r="G40" s="4"/>
    </row>
    <row r="41" spans="1:7" x14ac:dyDescent="0.25">
      <c r="C41" s="13" t="s">
        <v>13</v>
      </c>
      <c r="D41" s="13">
        <v>1</v>
      </c>
      <c r="E41" s="99"/>
      <c r="F41" s="25"/>
      <c r="G41" s="4"/>
    </row>
    <row r="42" spans="1:7" x14ac:dyDescent="0.25">
      <c r="A42" s="15"/>
      <c r="B42" s="16" t="s">
        <v>43</v>
      </c>
      <c r="C42" s="14"/>
      <c r="D42" s="14"/>
      <c r="E42" s="100"/>
      <c r="F42" s="26"/>
      <c r="G42" s="4"/>
    </row>
    <row r="43" spans="1:7" x14ac:dyDescent="0.25">
      <c r="D43" s="1"/>
      <c r="E43" s="97"/>
      <c r="F43" s="23"/>
      <c r="G43" s="4"/>
    </row>
    <row r="44" spans="1:7" x14ac:dyDescent="0.25">
      <c r="A44" s="2" t="s">
        <v>18</v>
      </c>
      <c r="B44" s="3" t="s">
        <v>19</v>
      </c>
      <c r="D44" s="1"/>
      <c r="E44" s="97"/>
      <c r="F44" s="23"/>
      <c r="G44" s="4"/>
    </row>
    <row r="45" spans="1:7" s="9" customFormat="1" ht="270" customHeight="1" x14ac:dyDescent="0.25">
      <c r="A45" s="2" t="s">
        <v>2</v>
      </c>
      <c r="B45" s="5" t="s">
        <v>56</v>
      </c>
      <c r="C45" s="1"/>
      <c r="D45" s="1"/>
      <c r="E45" s="97"/>
      <c r="F45" s="23"/>
      <c r="G45" s="8"/>
    </row>
    <row r="46" spans="1:7" s="9" customFormat="1" x14ac:dyDescent="0.25">
      <c r="A46" s="2"/>
      <c r="B46" s="6"/>
      <c r="C46" s="12" t="s">
        <v>14</v>
      </c>
      <c r="D46" s="12">
        <v>5</v>
      </c>
      <c r="E46" s="98"/>
      <c r="F46" s="24"/>
      <c r="G46" s="8"/>
    </row>
    <row r="47" spans="1:7" s="9" customFormat="1" x14ac:dyDescent="0.25">
      <c r="A47" s="2"/>
      <c r="B47" s="6"/>
      <c r="C47" s="1"/>
      <c r="D47" s="1"/>
      <c r="E47" s="97"/>
      <c r="F47" s="23"/>
      <c r="G47" s="8"/>
    </row>
    <row r="48" spans="1:7" s="9" customFormat="1" ht="255.75" customHeight="1" x14ac:dyDescent="0.25">
      <c r="A48" s="2" t="s">
        <v>17</v>
      </c>
      <c r="B48" s="5" t="s">
        <v>57</v>
      </c>
      <c r="C48" s="1"/>
      <c r="D48" s="1"/>
      <c r="E48" s="97"/>
      <c r="F48" s="23"/>
      <c r="G48" s="8"/>
    </row>
    <row r="49" spans="1:7" s="9" customFormat="1" x14ac:dyDescent="0.25">
      <c r="A49" s="2"/>
      <c r="B49" s="6"/>
      <c r="C49" s="13" t="s">
        <v>14</v>
      </c>
      <c r="D49" s="13">
        <v>5</v>
      </c>
      <c r="E49" s="99"/>
      <c r="F49" s="25"/>
      <c r="G49" s="8"/>
    </row>
    <row r="50" spans="1:7" s="9" customFormat="1" x14ac:dyDescent="0.25">
      <c r="A50" s="17"/>
      <c r="B50" s="18" t="s">
        <v>44</v>
      </c>
      <c r="C50" s="14"/>
      <c r="D50" s="14"/>
      <c r="E50" s="100"/>
      <c r="F50" s="26"/>
      <c r="G50" s="8"/>
    </row>
    <row r="51" spans="1:7" x14ac:dyDescent="0.25">
      <c r="A51" s="2"/>
      <c r="B51" s="6"/>
      <c r="D51" s="1"/>
      <c r="E51" s="97"/>
      <c r="F51" s="23"/>
      <c r="G51" s="4"/>
    </row>
    <row r="52" spans="1:7" x14ac:dyDescent="0.25">
      <c r="A52" s="2" t="s">
        <v>20</v>
      </c>
      <c r="B52" s="3" t="s">
        <v>21</v>
      </c>
      <c r="D52" s="1"/>
      <c r="E52" s="97"/>
      <c r="F52" s="23"/>
      <c r="G52" s="4"/>
    </row>
    <row r="53" spans="1:7" ht="152.25" customHeight="1" x14ac:dyDescent="0.25">
      <c r="A53" s="2" t="s">
        <v>2</v>
      </c>
      <c r="B53" s="5" t="s">
        <v>160</v>
      </c>
      <c r="D53" s="1"/>
      <c r="E53" s="97"/>
      <c r="F53" s="23"/>
      <c r="G53" s="4"/>
    </row>
    <row r="54" spans="1:7" x14ac:dyDescent="0.25">
      <c r="B54" s="3" t="s">
        <v>34</v>
      </c>
      <c r="C54" s="12" t="s">
        <v>4</v>
      </c>
      <c r="D54" s="12">
        <v>29</v>
      </c>
      <c r="E54" s="98"/>
      <c r="F54" s="24"/>
      <c r="G54" s="4"/>
    </row>
    <row r="55" spans="1:7" x14ac:dyDescent="0.25">
      <c r="B55" s="3" t="s">
        <v>51</v>
      </c>
      <c r="C55" s="12" t="s">
        <v>4</v>
      </c>
      <c r="D55" s="12">
        <v>108.2</v>
      </c>
      <c r="E55" s="98"/>
      <c r="F55" s="24"/>
      <c r="G55" s="4"/>
    </row>
    <row r="56" spans="1:7" x14ac:dyDescent="0.25">
      <c r="B56" s="3" t="s">
        <v>35</v>
      </c>
      <c r="C56" s="12" t="s">
        <v>4</v>
      </c>
      <c r="D56" s="12">
        <v>14.5</v>
      </c>
      <c r="E56" s="98"/>
      <c r="F56" s="24"/>
      <c r="G56" s="4"/>
    </row>
    <row r="57" spans="1:7" x14ac:dyDescent="0.25">
      <c r="C57" s="13"/>
      <c r="D57" s="13"/>
      <c r="E57" s="99"/>
      <c r="F57" s="25"/>
      <c r="G57" s="4"/>
    </row>
    <row r="58" spans="1:7" ht="88.5" customHeight="1" x14ac:dyDescent="0.25">
      <c r="A58" s="2" t="s">
        <v>17</v>
      </c>
      <c r="B58" s="5" t="s">
        <v>39</v>
      </c>
      <c r="D58" s="1"/>
      <c r="E58" s="97"/>
      <c r="F58" s="23"/>
      <c r="G58" s="4"/>
    </row>
    <row r="59" spans="1:7" x14ac:dyDescent="0.25">
      <c r="C59" s="12" t="s">
        <v>12</v>
      </c>
      <c r="D59" s="12">
        <v>1</v>
      </c>
      <c r="E59" s="98"/>
      <c r="F59" s="24"/>
    </row>
    <row r="60" spans="1:7" x14ac:dyDescent="0.25">
      <c r="D60" s="1"/>
      <c r="E60" s="97"/>
      <c r="F60" s="23"/>
      <c r="G60" s="4"/>
    </row>
    <row r="61" spans="1:7" ht="150.75" customHeight="1" x14ac:dyDescent="0.25">
      <c r="A61" s="2" t="s">
        <v>11</v>
      </c>
      <c r="B61" s="5" t="s">
        <v>30</v>
      </c>
      <c r="D61" s="1"/>
      <c r="E61" s="97"/>
      <c r="F61" s="23"/>
      <c r="G61" s="4"/>
    </row>
    <row r="62" spans="1:7" x14ac:dyDescent="0.25">
      <c r="B62" s="3" t="s">
        <v>34</v>
      </c>
      <c r="C62" s="12" t="s">
        <v>4</v>
      </c>
      <c r="D62" s="12">
        <v>29</v>
      </c>
      <c r="E62" s="98"/>
      <c r="F62" s="24"/>
      <c r="G62" s="4"/>
    </row>
    <row r="63" spans="1:7" x14ac:dyDescent="0.25">
      <c r="B63" s="3" t="s">
        <v>51</v>
      </c>
      <c r="C63" s="12" t="s">
        <v>4</v>
      </c>
      <c r="D63" s="12">
        <v>108.2</v>
      </c>
      <c r="E63" s="98"/>
      <c r="F63" s="24"/>
      <c r="G63" s="4"/>
    </row>
    <row r="64" spans="1:7" x14ac:dyDescent="0.25">
      <c r="B64" s="3" t="s">
        <v>35</v>
      </c>
      <c r="C64" s="12" t="s">
        <v>4</v>
      </c>
      <c r="D64" s="12">
        <v>14.5</v>
      </c>
      <c r="E64" s="98"/>
      <c r="F64" s="24"/>
      <c r="G64" s="4"/>
    </row>
    <row r="65" spans="1:7" x14ac:dyDescent="0.25">
      <c r="D65" s="1"/>
      <c r="E65" s="97"/>
      <c r="F65" s="23"/>
      <c r="G65" s="4"/>
    </row>
    <row r="66" spans="1:7" ht="155.25" customHeight="1" x14ac:dyDescent="0.25">
      <c r="A66" s="2" t="s">
        <v>49</v>
      </c>
      <c r="B66" s="5" t="s">
        <v>31</v>
      </c>
      <c r="D66" s="1"/>
      <c r="E66" s="97"/>
      <c r="F66" s="23"/>
      <c r="G66" s="4"/>
    </row>
    <row r="67" spans="1:7" x14ac:dyDescent="0.25">
      <c r="B67" s="10" t="s">
        <v>33</v>
      </c>
      <c r="C67" s="12" t="s">
        <v>14</v>
      </c>
      <c r="D67" s="12">
        <v>5</v>
      </c>
      <c r="E67" s="98"/>
      <c r="F67" s="24"/>
      <c r="G67" s="4"/>
    </row>
    <row r="68" spans="1:7" x14ac:dyDescent="0.25">
      <c r="B68" s="10" t="s">
        <v>32</v>
      </c>
      <c r="C68" s="12" t="s">
        <v>14</v>
      </c>
      <c r="D68" s="12">
        <v>5</v>
      </c>
      <c r="E68" s="98"/>
      <c r="F68" s="24"/>
      <c r="G68" s="4"/>
    </row>
    <row r="69" spans="1:7" x14ac:dyDescent="0.25">
      <c r="D69" s="1"/>
      <c r="E69" s="97"/>
      <c r="F69" s="23"/>
      <c r="G69" s="4"/>
    </row>
    <row r="70" spans="1:7" ht="88.5" customHeight="1" x14ac:dyDescent="0.25">
      <c r="A70" s="2" t="s">
        <v>24</v>
      </c>
      <c r="B70" s="5" t="s">
        <v>40</v>
      </c>
      <c r="D70" s="1"/>
      <c r="E70" s="97"/>
      <c r="F70" s="23"/>
      <c r="G70" s="4"/>
    </row>
    <row r="71" spans="1:7" x14ac:dyDescent="0.25">
      <c r="C71" s="12" t="s">
        <v>12</v>
      </c>
      <c r="D71" s="12">
        <v>1</v>
      </c>
      <c r="E71" s="98"/>
      <c r="F71" s="24"/>
    </row>
    <row r="72" spans="1:7" x14ac:dyDescent="0.25">
      <c r="D72" s="1"/>
      <c r="E72" s="97"/>
      <c r="F72" s="23"/>
    </row>
    <row r="73" spans="1:7" ht="78.75" customHeight="1" x14ac:dyDescent="0.25">
      <c r="A73" s="2" t="s">
        <v>25</v>
      </c>
      <c r="B73" s="5" t="s">
        <v>28</v>
      </c>
      <c r="D73" s="1"/>
      <c r="E73" s="97"/>
      <c r="F73" s="23"/>
      <c r="G73" s="4"/>
    </row>
    <row r="74" spans="1:7" x14ac:dyDescent="0.25">
      <c r="C74" s="13" t="s">
        <v>12</v>
      </c>
      <c r="D74" s="13">
        <v>1</v>
      </c>
      <c r="E74" s="99"/>
      <c r="F74" s="25"/>
    </row>
    <row r="75" spans="1:7" x14ac:dyDescent="0.25">
      <c r="A75" s="15"/>
      <c r="B75" s="16" t="s">
        <v>45</v>
      </c>
      <c r="C75" s="14"/>
      <c r="D75" s="14"/>
      <c r="E75" s="26"/>
      <c r="F75" s="26"/>
    </row>
    <row r="82" spans="1:7" x14ac:dyDescent="0.25">
      <c r="B82" s="11" t="s">
        <v>41</v>
      </c>
    </row>
    <row r="83" spans="1:7" x14ac:dyDescent="0.25">
      <c r="B83" s="11"/>
    </row>
    <row r="84" spans="1:7" x14ac:dyDescent="0.25">
      <c r="A84" s="2" t="s">
        <v>0</v>
      </c>
      <c r="B84" s="3" t="s">
        <v>1</v>
      </c>
      <c r="C84" s="12"/>
      <c r="D84" s="7"/>
      <c r="E84" s="28"/>
      <c r="F84" s="28"/>
      <c r="G84" s="4"/>
    </row>
    <row r="85" spans="1:7" x14ac:dyDescent="0.25">
      <c r="A85" s="2" t="s">
        <v>15</v>
      </c>
      <c r="B85" s="3" t="s">
        <v>16</v>
      </c>
      <c r="C85" s="14"/>
      <c r="D85" s="14"/>
      <c r="E85" s="26"/>
      <c r="F85" s="26"/>
      <c r="G85" s="4"/>
    </row>
    <row r="86" spans="1:7" x14ac:dyDescent="0.25">
      <c r="A86" s="2" t="s">
        <v>18</v>
      </c>
      <c r="B86" s="3" t="s">
        <v>19</v>
      </c>
      <c r="C86" s="14"/>
      <c r="D86" s="14"/>
      <c r="E86" s="26"/>
      <c r="F86" s="26"/>
      <c r="G86" s="4"/>
    </row>
    <row r="87" spans="1:7" x14ac:dyDescent="0.25">
      <c r="A87" s="2" t="s">
        <v>20</v>
      </c>
      <c r="B87" s="3" t="s">
        <v>21</v>
      </c>
      <c r="C87" s="14"/>
      <c r="D87" s="14"/>
      <c r="E87" s="26"/>
      <c r="F87" s="26"/>
      <c r="G87" s="4"/>
    </row>
    <row r="88" spans="1:7" x14ac:dyDescent="0.25">
      <c r="D88" s="164" t="s">
        <v>47</v>
      </c>
      <c r="E88" s="164"/>
      <c r="F88" s="26"/>
    </row>
  </sheetData>
  <mergeCells count="1">
    <mergeCell ref="D88:E88"/>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opLeftCell="A70" workbookViewId="0">
      <selection activeCell="F86" sqref="F86"/>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141</v>
      </c>
      <c r="D3" s="1"/>
      <c r="E3" s="23"/>
      <c r="F3" s="23"/>
      <c r="G3" s="4"/>
    </row>
    <row r="4" spans="1:7" x14ac:dyDescent="0.25">
      <c r="B4" s="3" t="s">
        <v>34</v>
      </c>
      <c r="C4" s="12" t="s">
        <v>4</v>
      </c>
      <c r="D4" s="12">
        <v>147.69999999999999</v>
      </c>
      <c r="E4" s="102"/>
      <c r="F4" s="24"/>
      <c r="G4" s="4"/>
    </row>
    <row r="5" spans="1:7" x14ac:dyDescent="0.25">
      <c r="B5" s="3" t="s">
        <v>58</v>
      </c>
      <c r="C5" s="12" t="s">
        <v>4</v>
      </c>
      <c r="D5" s="12">
        <v>32.1</v>
      </c>
      <c r="E5" s="102"/>
      <c r="F5" s="24"/>
      <c r="G5" s="4"/>
    </row>
    <row r="6" spans="1:7" x14ac:dyDescent="0.25">
      <c r="D6" s="1"/>
      <c r="E6" s="101"/>
      <c r="F6" s="23"/>
      <c r="G6" s="4"/>
    </row>
    <row r="7" spans="1:7" s="9" customFormat="1" ht="121.5" customHeight="1" x14ac:dyDescent="0.25">
      <c r="A7" s="2" t="s">
        <v>17</v>
      </c>
      <c r="B7" s="5" t="s">
        <v>116</v>
      </c>
      <c r="C7" s="1"/>
      <c r="D7" s="1"/>
      <c r="E7" s="101"/>
      <c r="F7" s="23"/>
      <c r="G7" s="8"/>
    </row>
    <row r="8" spans="1:7" s="9" customFormat="1" x14ac:dyDescent="0.25">
      <c r="A8" s="2"/>
      <c r="B8" s="6"/>
      <c r="C8" s="12" t="s">
        <v>14</v>
      </c>
      <c r="D8" s="12">
        <v>3</v>
      </c>
      <c r="E8" s="102"/>
      <c r="F8" s="24"/>
      <c r="G8" s="8"/>
    </row>
    <row r="9" spans="1:7" x14ac:dyDescent="0.25">
      <c r="D9" s="1"/>
      <c r="E9" s="101"/>
      <c r="F9" s="23"/>
      <c r="G9" s="4"/>
    </row>
    <row r="10" spans="1:7" ht="167.25" customHeight="1" x14ac:dyDescent="0.25">
      <c r="A10" s="2" t="s">
        <v>22</v>
      </c>
      <c r="B10" s="5" t="s">
        <v>37</v>
      </c>
      <c r="D10" s="1"/>
      <c r="E10" s="101"/>
      <c r="F10" s="23"/>
      <c r="G10" s="4"/>
    </row>
    <row r="11" spans="1:7" x14ac:dyDescent="0.25">
      <c r="B11" s="3" t="s">
        <v>34</v>
      </c>
      <c r="C11" s="12" t="s">
        <v>4</v>
      </c>
      <c r="D11" s="12">
        <v>147.69999999999999</v>
      </c>
      <c r="E11" s="102"/>
      <c r="F11" s="24"/>
      <c r="G11" s="4"/>
    </row>
    <row r="12" spans="1:7" x14ac:dyDescent="0.25">
      <c r="B12" s="3" t="s">
        <v>58</v>
      </c>
      <c r="C12" s="12" t="s">
        <v>4</v>
      </c>
      <c r="D12" s="12">
        <v>32.1</v>
      </c>
      <c r="E12" s="102"/>
      <c r="F12" s="24"/>
      <c r="G12" s="4"/>
    </row>
    <row r="13" spans="1:7" x14ac:dyDescent="0.25">
      <c r="D13" s="1"/>
      <c r="E13" s="101"/>
      <c r="F13" s="23"/>
      <c r="G13" s="4"/>
    </row>
    <row r="14" spans="1:7" ht="135.75" customHeight="1" x14ac:dyDescent="0.25">
      <c r="A14" s="2" t="s">
        <v>23</v>
      </c>
      <c r="B14" s="5" t="s">
        <v>26</v>
      </c>
      <c r="D14" s="1"/>
      <c r="E14" s="101"/>
      <c r="F14" s="23"/>
      <c r="G14" s="4"/>
    </row>
    <row r="15" spans="1:7" x14ac:dyDescent="0.25">
      <c r="C15" s="12" t="s">
        <v>12</v>
      </c>
      <c r="D15" s="12">
        <v>1</v>
      </c>
      <c r="E15" s="102"/>
      <c r="F15" s="24"/>
      <c r="G15" s="4"/>
    </row>
    <row r="16" spans="1:7" x14ac:dyDescent="0.25">
      <c r="D16" s="1"/>
      <c r="E16" s="101"/>
      <c r="F16" s="23"/>
      <c r="G16" s="4"/>
    </row>
    <row r="17" spans="1:7" ht="150" x14ac:dyDescent="0.25">
      <c r="A17" s="2" t="s">
        <v>24</v>
      </c>
      <c r="B17" s="5" t="s">
        <v>38</v>
      </c>
      <c r="D17" s="1"/>
      <c r="E17" s="101"/>
      <c r="F17" s="23"/>
      <c r="G17" s="4"/>
    </row>
    <row r="18" spans="1:7" x14ac:dyDescent="0.25">
      <c r="A18" s="2"/>
      <c r="B18" s="5"/>
      <c r="C18" s="13" t="s">
        <v>13</v>
      </c>
      <c r="D18" s="13">
        <v>1</v>
      </c>
      <c r="E18" s="103"/>
      <c r="F18" s="25"/>
      <c r="G18" s="4"/>
    </row>
    <row r="19" spans="1:7" x14ac:dyDescent="0.25">
      <c r="A19" s="2"/>
      <c r="B19" s="5"/>
      <c r="C19" s="13"/>
      <c r="D19" s="13"/>
      <c r="E19" s="134"/>
      <c r="F19" s="134"/>
      <c r="G19" s="4"/>
    </row>
    <row r="20" spans="1:7" ht="409.5" x14ac:dyDescent="0.25">
      <c r="A20" s="2" t="s">
        <v>25</v>
      </c>
      <c r="B20" s="144" t="s">
        <v>129</v>
      </c>
      <c r="C20" s="13"/>
      <c r="D20" s="13"/>
      <c r="E20" s="134"/>
      <c r="F20" s="134"/>
      <c r="G20" s="4"/>
    </row>
    <row r="21" spans="1:7" x14ac:dyDescent="0.25">
      <c r="A21" s="2"/>
      <c r="B21" s="3" t="s">
        <v>34</v>
      </c>
      <c r="C21" s="142" t="s">
        <v>13</v>
      </c>
      <c r="D21" s="142">
        <f>ROUNDUP((147.7/40)*5,0)</f>
        <v>19</v>
      </c>
      <c r="E21" s="143"/>
      <c r="F21" s="143"/>
      <c r="G21" s="4"/>
    </row>
    <row r="22" spans="1:7" x14ac:dyDescent="0.25">
      <c r="A22" s="2"/>
      <c r="B22" s="3" t="s">
        <v>58</v>
      </c>
      <c r="C22" s="142" t="s">
        <v>13</v>
      </c>
      <c r="D22" s="142">
        <f>ROUNDUP((32.1/40)*5,0)</f>
        <v>5</v>
      </c>
      <c r="E22" s="143"/>
      <c r="F22" s="143"/>
      <c r="G22" s="4"/>
    </row>
    <row r="23" spans="1:7" x14ac:dyDescent="0.25">
      <c r="A23" s="15"/>
      <c r="B23" s="16" t="s">
        <v>42</v>
      </c>
      <c r="C23" s="14"/>
      <c r="D23" s="14"/>
      <c r="E23" s="104"/>
      <c r="F23" s="26"/>
      <c r="G23" s="4"/>
    </row>
    <row r="24" spans="1:7" x14ac:dyDescent="0.25">
      <c r="D24" s="1"/>
      <c r="E24" s="101"/>
      <c r="F24" s="23"/>
      <c r="G24" s="4"/>
    </row>
    <row r="25" spans="1:7" x14ac:dyDescent="0.25">
      <c r="A25" s="2" t="s">
        <v>15</v>
      </c>
      <c r="B25" s="3" t="s">
        <v>16</v>
      </c>
      <c r="D25" s="1"/>
      <c r="E25" s="101"/>
      <c r="F25" s="23"/>
      <c r="G25" s="4"/>
    </row>
    <row r="26" spans="1:7" ht="409.5" x14ac:dyDescent="0.25">
      <c r="A26" s="2" t="s">
        <v>2</v>
      </c>
      <c r="B26" s="144" t="s">
        <v>131</v>
      </c>
      <c r="D26" s="1"/>
      <c r="E26" s="101"/>
      <c r="F26" s="23"/>
      <c r="G26" s="4"/>
    </row>
    <row r="27" spans="1:7" x14ac:dyDescent="0.25">
      <c r="B27" s="3" t="s">
        <v>58</v>
      </c>
      <c r="C27" s="12" t="s">
        <v>14</v>
      </c>
      <c r="D27" s="12">
        <v>2</v>
      </c>
      <c r="E27" s="102"/>
      <c r="F27" s="24"/>
      <c r="G27" s="4"/>
    </row>
    <row r="28" spans="1:7" x14ac:dyDescent="0.25">
      <c r="A28" s="2"/>
      <c r="D28" s="1"/>
      <c r="E28" s="101"/>
      <c r="F28" s="23"/>
      <c r="G28" s="4"/>
    </row>
    <row r="29" spans="1:7" ht="285" x14ac:dyDescent="0.25">
      <c r="A29" s="2" t="s">
        <v>17</v>
      </c>
      <c r="B29" s="141" t="s">
        <v>130</v>
      </c>
      <c r="D29" s="1"/>
      <c r="E29" s="101"/>
      <c r="F29" s="23"/>
      <c r="G29" s="4"/>
    </row>
    <row r="30" spans="1:7" x14ac:dyDescent="0.25">
      <c r="B30" s="3" t="s">
        <v>34</v>
      </c>
      <c r="C30" s="12" t="s">
        <v>4</v>
      </c>
      <c r="D30" s="12">
        <v>147.69999999999999</v>
      </c>
      <c r="E30" s="102"/>
      <c r="F30" s="24"/>
      <c r="G30" s="4"/>
    </row>
    <row r="31" spans="1:7" x14ac:dyDescent="0.25">
      <c r="B31" s="3" t="s">
        <v>58</v>
      </c>
      <c r="C31" s="12" t="s">
        <v>4</v>
      </c>
      <c r="D31" s="12">
        <v>26.9</v>
      </c>
      <c r="E31" s="102"/>
      <c r="F31" s="24"/>
      <c r="G31" s="4"/>
    </row>
    <row r="32" spans="1:7" x14ac:dyDescent="0.25">
      <c r="D32" s="1"/>
      <c r="E32" s="101"/>
      <c r="F32" s="23"/>
      <c r="G32" s="4"/>
    </row>
    <row r="33" spans="1:7" ht="135" customHeight="1" x14ac:dyDescent="0.25">
      <c r="A33" s="2" t="s">
        <v>11</v>
      </c>
      <c r="B33" s="5" t="s">
        <v>27</v>
      </c>
      <c r="D33" s="1"/>
      <c r="E33" s="101"/>
      <c r="F33" s="23"/>
      <c r="G33" s="4"/>
    </row>
    <row r="34" spans="1:7" x14ac:dyDescent="0.25">
      <c r="C34" s="13" t="s">
        <v>13</v>
      </c>
      <c r="D34" s="13">
        <v>1</v>
      </c>
      <c r="E34" s="103"/>
      <c r="F34" s="25"/>
      <c r="G34" s="4"/>
    </row>
    <row r="35" spans="1:7" x14ac:dyDescent="0.25">
      <c r="A35" s="15"/>
      <c r="B35" s="16" t="s">
        <v>43</v>
      </c>
      <c r="C35" s="14"/>
      <c r="D35" s="14"/>
      <c r="E35" s="104"/>
      <c r="F35" s="26"/>
      <c r="G35" s="4"/>
    </row>
    <row r="36" spans="1:7" x14ac:dyDescent="0.25">
      <c r="D36" s="1"/>
      <c r="E36" s="101"/>
      <c r="F36" s="23"/>
      <c r="G36" s="4"/>
    </row>
    <row r="37" spans="1:7" x14ac:dyDescent="0.25">
      <c r="A37" s="2" t="s">
        <v>18</v>
      </c>
      <c r="B37" s="3" t="s">
        <v>19</v>
      </c>
      <c r="D37" s="1"/>
      <c r="E37" s="101"/>
      <c r="F37" s="23"/>
      <c r="G37" s="4"/>
    </row>
    <row r="38" spans="1:7" s="9" customFormat="1" ht="270" customHeight="1" x14ac:dyDescent="0.25">
      <c r="A38" s="2" t="s">
        <v>2</v>
      </c>
      <c r="B38" s="5" t="s">
        <v>112</v>
      </c>
      <c r="C38" s="1"/>
      <c r="D38" s="1"/>
      <c r="E38" s="101"/>
      <c r="F38" s="23"/>
      <c r="G38" s="8"/>
    </row>
    <row r="39" spans="1:7" s="9" customFormat="1" x14ac:dyDescent="0.25">
      <c r="A39" s="2"/>
      <c r="B39" s="6"/>
      <c r="C39" s="12" t="s">
        <v>14</v>
      </c>
      <c r="D39" s="12">
        <v>3</v>
      </c>
      <c r="E39" s="102"/>
      <c r="F39" s="24"/>
      <c r="G39" s="8"/>
    </row>
    <row r="40" spans="1:7" s="9" customFormat="1" x14ac:dyDescent="0.25">
      <c r="A40" s="17"/>
      <c r="B40" s="18" t="s">
        <v>44</v>
      </c>
      <c r="C40" s="14"/>
      <c r="D40" s="14"/>
      <c r="E40" s="104"/>
      <c r="F40" s="26"/>
      <c r="G40" s="8"/>
    </row>
    <row r="41" spans="1:7" x14ac:dyDescent="0.25">
      <c r="A41" s="2"/>
      <c r="B41" s="6"/>
      <c r="D41" s="1"/>
      <c r="E41" s="101"/>
      <c r="F41" s="23"/>
      <c r="G41" s="4"/>
    </row>
    <row r="42" spans="1:7" x14ac:dyDescent="0.25">
      <c r="A42" s="2" t="s">
        <v>20</v>
      </c>
      <c r="B42" s="3" t="s">
        <v>21</v>
      </c>
      <c r="D42" s="1"/>
      <c r="E42" s="101"/>
      <c r="F42" s="23"/>
      <c r="G42" s="4"/>
    </row>
    <row r="43" spans="1:7" ht="152.25" customHeight="1" x14ac:dyDescent="0.25">
      <c r="A43" s="2" t="s">
        <v>2</v>
      </c>
      <c r="B43" s="5" t="s">
        <v>160</v>
      </c>
      <c r="D43" s="1"/>
      <c r="E43" s="101"/>
      <c r="F43" s="23"/>
      <c r="G43" s="4"/>
    </row>
    <row r="44" spans="1:7" x14ac:dyDescent="0.25">
      <c r="B44" s="3" t="s">
        <v>34</v>
      </c>
      <c r="C44" s="12" t="s">
        <v>4</v>
      </c>
      <c r="D44" s="12">
        <v>147.69999999999999</v>
      </c>
      <c r="E44" s="102"/>
      <c r="F44" s="24"/>
      <c r="G44" s="4"/>
    </row>
    <row r="45" spans="1:7" x14ac:dyDescent="0.25">
      <c r="B45" s="3" t="s">
        <v>58</v>
      </c>
      <c r="C45" s="12" t="s">
        <v>4</v>
      </c>
      <c r="D45" s="12">
        <v>32.1</v>
      </c>
      <c r="E45" s="102"/>
      <c r="F45" s="24"/>
      <c r="G45" s="4"/>
    </row>
    <row r="46" spans="1:7" x14ac:dyDescent="0.25">
      <c r="C46" s="13"/>
      <c r="D46" s="13"/>
      <c r="E46" s="103"/>
      <c r="F46" s="25"/>
      <c r="G46" s="4"/>
    </row>
    <row r="47" spans="1:7" ht="88.5" customHeight="1" x14ac:dyDescent="0.25">
      <c r="A47" s="2" t="s">
        <v>17</v>
      </c>
      <c r="B47" s="5" t="s">
        <v>39</v>
      </c>
      <c r="D47" s="1"/>
      <c r="E47" s="101"/>
      <c r="F47" s="23"/>
      <c r="G47" s="4"/>
    </row>
    <row r="48" spans="1:7" x14ac:dyDescent="0.25">
      <c r="C48" s="12" t="s">
        <v>12</v>
      </c>
      <c r="D48" s="12">
        <v>1</v>
      </c>
      <c r="E48" s="102"/>
      <c r="F48" s="24"/>
    </row>
    <row r="49" spans="1:7" x14ac:dyDescent="0.25">
      <c r="D49" s="1"/>
      <c r="E49" s="97"/>
      <c r="F49" s="23"/>
      <c r="G49" s="4"/>
    </row>
    <row r="50" spans="1:7" ht="150.75" customHeight="1" x14ac:dyDescent="0.25">
      <c r="A50" s="2" t="s">
        <v>11</v>
      </c>
      <c r="B50" s="5" t="s">
        <v>30</v>
      </c>
      <c r="D50" s="1"/>
      <c r="E50" s="97"/>
      <c r="F50" s="23"/>
      <c r="G50" s="4"/>
    </row>
    <row r="51" spans="1:7" x14ac:dyDescent="0.25">
      <c r="B51" s="3" t="s">
        <v>34</v>
      </c>
      <c r="C51" s="12" t="s">
        <v>4</v>
      </c>
      <c r="D51" s="12">
        <v>147.69999999999999</v>
      </c>
      <c r="E51" s="105"/>
      <c r="F51" s="24"/>
      <c r="G51" s="4"/>
    </row>
    <row r="52" spans="1:7" x14ac:dyDescent="0.25">
      <c r="B52" s="3" t="s">
        <v>58</v>
      </c>
      <c r="C52" s="12" t="s">
        <v>4</v>
      </c>
      <c r="D52" s="12">
        <v>32.1</v>
      </c>
      <c r="E52" s="105"/>
      <c r="F52" s="24"/>
      <c r="G52" s="4"/>
    </row>
    <row r="53" spans="1:7" x14ac:dyDescent="0.25">
      <c r="C53" s="13"/>
      <c r="D53" s="13"/>
      <c r="E53" s="99"/>
      <c r="F53" s="25"/>
      <c r="G53" s="4"/>
    </row>
    <row r="54" spans="1:7" x14ac:dyDescent="0.25">
      <c r="C54" s="13"/>
      <c r="D54" s="13"/>
      <c r="E54" s="99"/>
      <c r="F54" s="25"/>
      <c r="G54" s="4"/>
    </row>
    <row r="55" spans="1:7" x14ac:dyDescent="0.25">
      <c r="C55" s="13"/>
      <c r="D55" s="13"/>
      <c r="E55" s="99"/>
      <c r="F55" s="25"/>
      <c r="G55" s="4"/>
    </row>
    <row r="56" spans="1:7" ht="151.5" customHeight="1" x14ac:dyDescent="0.25">
      <c r="A56" s="2" t="s">
        <v>49</v>
      </c>
      <c r="B56" s="5" t="s">
        <v>113</v>
      </c>
      <c r="D56" s="1"/>
      <c r="E56" s="97"/>
      <c r="F56" s="23"/>
      <c r="G56" s="4"/>
    </row>
    <row r="57" spans="1:7" x14ac:dyDescent="0.25">
      <c r="B57" s="10" t="s">
        <v>114</v>
      </c>
      <c r="C57" s="12" t="s">
        <v>14</v>
      </c>
      <c r="D57" s="12">
        <v>3</v>
      </c>
      <c r="E57" s="98"/>
      <c r="F57" s="24"/>
      <c r="G57" s="4"/>
    </row>
    <row r="58" spans="1:7" x14ac:dyDescent="0.25">
      <c r="D58" s="1"/>
      <c r="E58" s="97"/>
      <c r="F58" s="23"/>
      <c r="G58" s="4"/>
    </row>
    <row r="59" spans="1:7" ht="88.5" customHeight="1" x14ac:dyDescent="0.25">
      <c r="A59" s="2" t="s">
        <v>23</v>
      </c>
      <c r="B59" s="5" t="s">
        <v>40</v>
      </c>
      <c r="D59" s="1"/>
      <c r="E59" s="23"/>
      <c r="F59" s="23"/>
      <c r="G59" s="4"/>
    </row>
    <row r="60" spans="1:7" x14ac:dyDescent="0.25">
      <c r="C60" s="12" t="s">
        <v>12</v>
      </c>
      <c r="D60" s="12">
        <v>1</v>
      </c>
      <c r="E60" s="107"/>
      <c r="F60" s="24"/>
    </row>
    <row r="61" spans="1:7" x14ac:dyDescent="0.25">
      <c r="D61" s="1"/>
      <c r="E61" s="106"/>
      <c r="F61" s="23"/>
    </row>
    <row r="62" spans="1:7" ht="78.75" customHeight="1" x14ac:dyDescent="0.25">
      <c r="A62" s="2" t="s">
        <v>24</v>
      </c>
      <c r="B62" s="5" t="s">
        <v>28</v>
      </c>
      <c r="D62" s="1"/>
      <c r="E62" s="106"/>
      <c r="F62" s="23"/>
      <c r="G62" s="4"/>
    </row>
    <row r="63" spans="1:7" x14ac:dyDescent="0.25">
      <c r="C63" s="13" t="s">
        <v>12</v>
      </c>
      <c r="D63" s="13">
        <v>1</v>
      </c>
      <c r="E63" s="108"/>
      <c r="F63" s="25"/>
    </row>
    <row r="64" spans="1:7" x14ac:dyDescent="0.25">
      <c r="A64" s="15"/>
      <c r="B64" s="16" t="s">
        <v>45</v>
      </c>
      <c r="C64" s="14"/>
      <c r="D64" s="14"/>
      <c r="E64" s="26"/>
      <c r="F64" s="26"/>
    </row>
    <row r="71" spans="1:7" x14ac:dyDescent="0.25">
      <c r="B71" s="11" t="s">
        <v>41</v>
      </c>
    </row>
    <row r="72" spans="1:7" x14ac:dyDescent="0.25">
      <c r="B72" s="11"/>
    </row>
    <row r="73" spans="1:7" x14ac:dyDescent="0.25">
      <c r="A73" s="2" t="s">
        <v>0</v>
      </c>
      <c r="B73" s="3" t="s">
        <v>1</v>
      </c>
      <c r="C73" s="12"/>
      <c r="D73" s="7"/>
      <c r="E73" s="28"/>
      <c r="F73" s="28"/>
      <c r="G73" s="4"/>
    </row>
    <row r="74" spans="1:7" x14ac:dyDescent="0.25">
      <c r="A74" s="2" t="s">
        <v>15</v>
      </c>
      <c r="B74" s="3" t="s">
        <v>16</v>
      </c>
      <c r="C74" s="14"/>
      <c r="D74" s="14"/>
      <c r="E74" s="26"/>
      <c r="F74" s="26"/>
      <c r="G74" s="4"/>
    </row>
    <row r="75" spans="1:7" x14ac:dyDescent="0.25">
      <c r="A75" s="2" t="s">
        <v>18</v>
      </c>
      <c r="B75" s="3" t="s">
        <v>19</v>
      </c>
      <c r="C75" s="14"/>
      <c r="D75" s="14"/>
      <c r="E75" s="26"/>
      <c r="F75" s="26"/>
      <c r="G75" s="4"/>
    </row>
    <row r="76" spans="1:7" x14ac:dyDescent="0.25">
      <c r="A76" s="2" t="s">
        <v>20</v>
      </c>
      <c r="B76" s="3" t="s">
        <v>21</v>
      </c>
      <c r="C76" s="14"/>
      <c r="D76" s="14"/>
      <c r="E76" s="26"/>
      <c r="F76" s="26"/>
      <c r="G76" s="4"/>
    </row>
    <row r="77" spans="1:7" x14ac:dyDescent="0.25">
      <c r="D77" s="164" t="s">
        <v>47</v>
      </c>
      <c r="E77" s="164"/>
      <c r="F77" s="26"/>
    </row>
  </sheetData>
  <mergeCells count="1">
    <mergeCell ref="D77:E77"/>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2"/>
  <sheetViews>
    <sheetView topLeftCell="A91" workbookViewId="0">
      <selection activeCell="J108" sqref="J10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142</v>
      </c>
      <c r="D3" s="1"/>
      <c r="E3" s="23"/>
      <c r="F3" s="23"/>
      <c r="G3" s="4"/>
    </row>
    <row r="4" spans="1:7" x14ac:dyDescent="0.25">
      <c r="B4" s="3" t="s">
        <v>59</v>
      </c>
      <c r="C4" s="12" t="s">
        <v>4</v>
      </c>
      <c r="D4" s="12">
        <v>3</v>
      </c>
      <c r="E4" s="110"/>
      <c r="F4" s="24"/>
      <c r="G4" s="4"/>
    </row>
    <row r="5" spans="1:7" x14ac:dyDescent="0.25">
      <c r="B5" s="3" t="s">
        <v>34</v>
      </c>
      <c r="C5" s="12" t="s">
        <v>4</v>
      </c>
      <c r="D5" s="12">
        <v>66.900000000000006</v>
      </c>
      <c r="E5" s="110"/>
      <c r="F5" s="24"/>
      <c r="G5" s="4"/>
    </row>
    <row r="6" spans="1:7" x14ac:dyDescent="0.25">
      <c r="B6" s="3" t="s">
        <v>51</v>
      </c>
      <c r="C6" s="12" t="s">
        <v>4</v>
      </c>
      <c r="D6" s="12">
        <v>123.9</v>
      </c>
      <c r="E6" s="110"/>
      <c r="F6" s="24"/>
      <c r="G6" s="4"/>
    </row>
    <row r="7" spans="1:7" x14ac:dyDescent="0.25">
      <c r="B7" s="3" t="s">
        <v>53</v>
      </c>
      <c r="C7" s="12" t="s">
        <v>4</v>
      </c>
      <c r="D7" s="12">
        <v>78.8</v>
      </c>
      <c r="E7" s="110"/>
      <c r="F7" s="24"/>
      <c r="G7" s="4"/>
    </row>
    <row r="8" spans="1:7" x14ac:dyDescent="0.25">
      <c r="D8" s="1"/>
      <c r="E8" s="109"/>
      <c r="F8" s="23"/>
      <c r="G8" s="4"/>
    </row>
    <row r="9" spans="1:7" s="9" customFormat="1" ht="135.75" customHeight="1" x14ac:dyDescent="0.25">
      <c r="A9" s="2" t="s">
        <v>17</v>
      </c>
      <c r="B9" s="5" t="s">
        <v>122</v>
      </c>
      <c r="C9" s="1"/>
      <c r="D9" s="1"/>
      <c r="E9" s="109"/>
      <c r="F9" s="23"/>
      <c r="G9" s="8"/>
    </row>
    <row r="10" spans="1:7" s="9" customFormat="1" x14ac:dyDescent="0.25">
      <c r="A10" s="2"/>
      <c r="B10" s="6" t="s">
        <v>33</v>
      </c>
      <c r="C10" s="12" t="s">
        <v>14</v>
      </c>
      <c r="D10" s="12">
        <v>1</v>
      </c>
      <c r="E10" s="133"/>
      <c r="F10" s="133"/>
      <c r="G10" s="8"/>
    </row>
    <row r="11" spans="1:7" s="9" customFormat="1" x14ac:dyDescent="0.25">
      <c r="A11" s="2"/>
      <c r="B11" s="6" t="s">
        <v>118</v>
      </c>
      <c r="C11" s="12" t="s">
        <v>14</v>
      </c>
      <c r="D11" s="12">
        <v>1</v>
      </c>
      <c r="E11" s="133"/>
      <c r="F11" s="133"/>
      <c r="G11" s="8"/>
    </row>
    <row r="12" spans="1:7" s="9" customFormat="1" x14ac:dyDescent="0.25">
      <c r="A12" s="2"/>
      <c r="B12" s="6"/>
      <c r="C12" s="1"/>
      <c r="D12" s="1"/>
      <c r="E12" s="109"/>
      <c r="F12" s="23"/>
      <c r="G12" s="8"/>
    </row>
    <row r="13" spans="1:7" s="9" customFormat="1" ht="122.25" customHeight="1" x14ac:dyDescent="0.25">
      <c r="A13" s="2" t="s">
        <v>22</v>
      </c>
      <c r="B13" s="6" t="s">
        <v>63</v>
      </c>
      <c r="C13" s="1"/>
      <c r="D13" s="1"/>
      <c r="E13" s="109"/>
      <c r="F13" s="23"/>
      <c r="G13" s="8"/>
    </row>
    <row r="14" spans="1:7" s="9" customFormat="1" x14ac:dyDescent="0.25">
      <c r="A14" s="2"/>
      <c r="B14" s="6"/>
      <c r="C14" s="12" t="s">
        <v>14</v>
      </c>
      <c r="D14" s="12">
        <v>6</v>
      </c>
      <c r="E14" s="110"/>
      <c r="F14" s="24"/>
      <c r="G14" s="8"/>
    </row>
    <row r="15" spans="1:7" x14ac:dyDescent="0.25">
      <c r="D15" s="1"/>
      <c r="E15" s="109"/>
      <c r="F15" s="23"/>
      <c r="G15" s="4"/>
    </row>
    <row r="16" spans="1:7" ht="167.25" customHeight="1" x14ac:dyDescent="0.25">
      <c r="A16" s="2" t="s">
        <v>23</v>
      </c>
      <c r="B16" s="5" t="s">
        <v>37</v>
      </c>
      <c r="D16" s="1"/>
      <c r="E16" s="109"/>
      <c r="F16" s="23"/>
      <c r="G16" s="4"/>
    </row>
    <row r="17" spans="1:7" x14ac:dyDescent="0.25">
      <c r="B17" s="3" t="s">
        <v>59</v>
      </c>
      <c r="C17" s="12" t="s">
        <v>4</v>
      </c>
      <c r="D17" s="12">
        <v>3</v>
      </c>
      <c r="E17" s="110"/>
      <c r="F17" s="24"/>
      <c r="G17" s="4"/>
    </row>
    <row r="18" spans="1:7" x14ac:dyDescent="0.25">
      <c r="B18" s="3" t="s">
        <v>34</v>
      </c>
      <c r="C18" s="12" t="s">
        <v>4</v>
      </c>
      <c r="D18" s="12">
        <v>66.900000000000006</v>
      </c>
      <c r="E18" s="110"/>
      <c r="F18" s="24"/>
      <c r="G18" s="4"/>
    </row>
    <row r="19" spans="1:7" x14ac:dyDescent="0.25">
      <c r="B19" s="3" t="s">
        <v>51</v>
      </c>
      <c r="C19" s="12" t="s">
        <v>4</v>
      </c>
      <c r="D19" s="12">
        <v>123.9</v>
      </c>
      <c r="E19" s="110"/>
      <c r="F19" s="24"/>
      <c r="G19" s="4"/>
    </row>
    <row r="20" spans="1:7" x14ac:dyDescent="0.25">
      <c r="B20" s="3" t="s">
        <v>53</v>
      </c>
      <c r="C20" s="12" t="s">
        <v>4</v>
      </c>
      <c r="D20" s="12">
        <v>78.8</v>
      </c>
      <c r="E20" s="110"/>
      <c r="F20" s="24"/>
      <c r="G20" s="4"/>
    </row>
    <row r="21" spans="1:7" x14ac:dyDescent="0.25">
      <c r="D21" s="1"/>
      <c r="E21" s="109"/>
      <c r="F21" s="23"/>
      <c r="G21" s="4"/>
    </row>
    <row r="22" spans="1:7" ht="135.75" customHeight="1" x14ac:dyDescent="0.25">
      <c r="A22" s="2" t="s">
        <v>24</v>
      </c>
      <c r="B22" s="5" t="s">
        <v>26</v>
      </c>
      <c r="D22" s="1"/>
      <c r="E22" s="109"/>
      <c r="F22" s="23"/>
      <c r="G22" s="4"/>
    </row>
    <row r="23" spans="1:7" x14ac:dyDescent="0.25">
      <c r="C23" s="12" t="s">
        <v>12</v>
      </c>
      <c r="D23" s="12">
        <v>1</v>
      </c>
      <c r="E23" s="110"/>
      <c r="F23" s="24"/>
      <c r="G23" s="4"/>
    </row>
    <row r="24" spans="1:7" x14ac:dyDescent="0.25">
      <c r="D24" s="1"/>
      <c r="E24" s="109"/>
      <c r="F24" s="23"/>
      <c r="G24" s="4"/>
    </row>
    <row r="25" spans="1:7" ht="150" x14ac:dyDescent="0.25">
      <c r="A25" s="2" t="s">
        <v>25</v>
      </c>
      <c r="B25" s="5" t="s">
        <v>38</v>
      </c>
      <c r="D25" s="1"/>
      <c r="E25" s="109"/>
      <c r="F25" s="23"/>
      <c r="G25" s="4"/>
    </row>
    <row r="26" spans="1:7" x14ac:dyDescent="0.25">
      <c r="A26" s="2"/>
      <c r="B26" s="5"/>
      <c r="C26" s="12" t="s">
        <v>13</v>
      </c>
      <c r="D26" s="12">
        <v>1</v>
      </c>
      <c r="E26" s="133"/>
      <c r="F26" s="133"/>
      <c r="G26" s="4"/>
    </row>
    <row r="27" spans="1:7" x14ac:dyDescent="0.25">
      <c r="A27" s="2"/>
      <c r="B27" s="5"/>
      <c r="C27" s="13"/>
      <c r="D27" s="13"/>
      <c r="E27" s="134"/>
      <c r="F27" s="134"/>
      <c r="G27" s="4"/>
    </row>
    <row r="28" spans="1:7" ht="409.5" x14ac:dyDescent="0.25">
      <c r="A28" s="2" t="s">
        <v>128</v>
      </c>
      <c r="B28" s="144" t="s">
        <v>129</v>
      </c>
      <c r="C28" s="13"/>
      <c r="D28" s="13"/>
      <c r="E28" s="134"/>
      <c r="F28" s="134"/>
      <c r="G28" s="4"/>
    </row>
    <row r="29" spans="1:7" x14ac:dyDescent="0.25">
      <c r="A29" s="2"/>
      <c r="B29" s="3" t="s">
        <v>59</v>
      </c>
      <c r="C29" s="142" t="s">
        <v>13</v>
      </c>
      <c r="D29" s="142">
        <f>ROUNDUP((3/40)*5,0)</f>
        <v>1</v>
      </c>
      <c r="E29" s="143"/>
      <c r="F29" s="143"/>
      <c r="G29" s="4"/>
    </row>
    <row r="30" spans="1:7" x14ac:dyDescent="0.25">
      <c r="A30" s="2"/>
      <c r="B30" s="3" t="s">
        <v>34</v>
      </c>
      <c r="C30" s="142" t="s">
        <v>13</v>
      </c>
      <c r="D30" s="142">
        <f>ROUNDUP((66.9/40)*5,0)</f>
        <v>9</v>
      </c>
      <c r="E30" s="143"/>
      <c r="F30" s="143"/>
      <c r="G30" s="4"/>
    </row>
    <row r="31" spans="1:7" x14ac:dyDescent="0.25">
      <c r="A31" s="2"/>
      <c r="B31" s="3" t="s">
        <v>51</v>
      </c>
      <c r="C31" s="142" t="s">
        <v>13</v>
      </c>
      <c r="D31" s="142">
        <f>ROUNDUP((123.9/40)*5,0)</f>
        <v>16</v>
      </c>
      <c r="E31" s="143"/>
      <c r="F31" s="143"/>
      <c r="G31" s="4"/>
    </row>
    <row r="32" spans="1:7" x14ac:dyDescent="0.25">
      <c r="A32" s="2"/>
      <c r="B32" s="3" t="s">
        <v>53</v>
      </c>
      <c r="C32" s="142" t="s">
        <v>13</v>
      </c>
      <c r="D32" s="142">
        <f>ROUNDUP((78.8/40)*5,0)</f>
        <v>10</v>
      </c>
      <c r="E32" s="143"/>
      <c r="F32" s="143"/>
      <c r="G32" s="4"/>
    </row>
    <row r="33" spans="1:7" x14ac:dyDescent="0.25">
      <c r="A33" s="15"/>
      <c r="B33" s="16" t="s">
        <v>42</v>
      </c>
      <c r="C33" s="14"/>
      <c r="D33" s="14"/>
      <c r="E33" s="112"/>
      <c r="F33" s="26"/>
      <c r="G33" s="4"/>
    </row>
    <row r="34" spans="1:7" x14ac:dyDescent="0.25">
      <c r="D34" s="1"/>
      <c r="E34" s="109"/>
      <c r="F34" s="23"/>
      <c r="G34" s="4"/>
    </row>
    <row r="35" spans="1:7" x14ac:dyDescent="0.25">
      <c r="A35" s="2" t="s">
        <v>15</v>
      </c>
      <c r="B35" s="3" t="s">
        <v>16</v>
      </c>
      <c r="D35" s="1"/>
      <c r="E35" s="109"/>
      <c r="F35" s="23"/>
      <c r="G35" s="4"/>
    </row>
    <row r="36" spans="1:7" ht="409.5" x14ac:dyDescent="0.25">
      <c r="A36" s="2" t="s">
        <v>2</v>
      </c>
      <c r="B36" s="144" t="s">
        <v>131</v>
      </c>
      <c r="D36" s="1"/>
      <c r="E36" s="109"/>
      <c r="F36" s="23"/>
      <c r="G36" s="4"/>
    </row>
    <row r="37" spans="1:7" x14ac:dyDescent="0.25">
      <c r="B37" s="3" t="s">
        <v>34</v>
      </c>
      <c r="C37" s="12" t="s">
        <v>14</v>
      </c>
      <c r="D37" s="12">
        <v>21</v>
      </c>
      <c r="E37" s="110"/>
      <c r="F37" s="24"/>
      <c r="G37" s="4"/>
    </row>
    <row r="38" spans="1:7" x14ac:dyDescent="0.25">
      <c r="B38" s="3" t="s">
        <v>51</v>
      </c>
      <c r="C38" s="12" t="s">
        <v>14</v>
      </c>
      <c r="D38" s="12">
        <v>21</v>
      </c>
      <c r="E38" s="110"/>
      <c r="F38" s="24"/>
      <c r="G38" s="4"/>
    </row>
    <row r="39" spans="1:7" x14ac:dyDescent="0.25">
      <c r="B39" s="3" t="s">
        <v>53</v>
      </c>
      <c r="C39" s="12" t="s">
        <v>14</v>
      </c>
      <c r="D39" s="12">
        <v>17</v>
      </c>
      <c r="E39" s="110"/>
      <c r="F39" s="24"/>
      <c r="G39" s="4"/>
    </row>
    <row r="40" spans="1:7" x14ac:dyDescent="0.25">
      <c r="D40" s="1"/>
      <c r="E40" s="109"/>
      <c r="F40" s="23"/>
      <c r="G40" s="4"/>
    </row>
    <row r="41" spans="1:7" ht="285" x14ac:dyDescent="0.25">
      <c r="A41" s="2" t="s">
        <v>17</v>
      </c>
      <c r="B41" s="141" t="s">
        <v>130</v>
      </c>
      <c r="D41" s="1"/>
      <c r="E41" s="109"/>
      <c r="F41" s="23"/>
      <c r="G41" s="4"/>
    </row>
    <row r="42" spans="1:7" x14ac:dyDescent="0.25">
      <c r="B42" s="3" t="s">
        <v>59</v>
      </c>
      <c r="C42" s="12" t="s">
        <v>4</v>
      </c>
      <c r="D42" s="12">
        <v>3</v>
      </c>
      <c r="E42" s="110"/>
      <c r="F42" s="24"/>
      <c r="G42" s="4"/>
    </row>
    <row r="43" spans="1:7" x14ac:dyDescent="0.25">
      <c r="B43" s="3" t="s">
        <v>34</v>
      </c>
      <c r="C43" s="12" t="s">
        <v>4</v>
      </c>
      <c r="D43" s="12">
        <v>5.2</v>
      </c>
      <c r="E43" s="110"/>
      <c r="F43" s="24"/>
      <c r="G43" s="4"/>
    </row>
    <row r="44" spans="1:7" x14ac:dyDescent="0.25">
      <c r="B44" s="3" t="s">
        <v>51</v>
      </c>
      <c r="C44" s="12" t="s">
        <v>4</v>
      </c>
      <c r="D44" s="12">
        <v>54</v>
      </c>
      <c r="E44" s="110"/>
      <c r="F44" s="24"/>
      <c r="G44" s="4"/>
    </row>
    <row r="45" spans="1:7" x14ac:dyDescent="0.25">
      <c r="D45" s="1"/>
      <c r="E45" s="109"/>
      <c r="F45" s="23"/>
      <c r="G45" s="4"/>
    </row>
    <row r="46" spans="1:7" ht="135" customHeight="1" x14ac:dyDescent="0.25">
      <c r="A46" s="2" t="s">
        <v>11</v>
      </c>
      <c r="B46" s="5" t="s">
        <v>27</v>
      </c>
      <c r="D46" s="1"/>
      <c r="E46" s="109"/>
      <c r="F46" s="23"/>
      <c r="G46" s="4"/>
    </row>
    <row r="47" spans="1:7" x14ac:dyDescent="0.25">
      <c r="C47" s="13" t="s">
        <v>13</v>
      </c>
      <c r="D47" s="13">
        <v>1</v>
      </c>
      <c r="E47" s="111"/>
      <c r="F47" s="25"/>
      <c r="G47" s="4"/>
    </row>
    <row r="48" spans="1:7" x14ac:dyDescent="0.25">
      <c r="A48" s="15"/>
      <c r="B48" s="16" t="s">
        <v>43</v>
      </c>
      <c r="C48" s="14"/>
      <c r="D48" s="14"/>
      <c r="E48" s="112"/>
      <c r="F48" s="26"/>
      <c r="G48" s="4"/>
    </row>
    <row r="49" spans="1:7" x14ac:dyDescent="0.25">
      <c r="D49" s="1"/>
      <c r="E49" s="109"/>
      <c r="F49" s="23"/>
      <c r="G49" s="4"/>
    </row>
    <row r="50" spans="1:7" x14ac:dyDescent="0.25">
      <c r="A50" s="2" t="s">
        <v>18</v>
      </c>
      <c r="B50" s="3" t="s">
        <v>19</v>
      </c>
      <c r="D50" s="1"/>
      <c r="E50" s="109"/>
      <c r="F50" s="23"/>
      <c r="G50" s="4"/>
    </row>
    <row r="51" spans="1:7" s="9" customFormat="1" ht="270" customHeight="1" x14ac:dyDescent="0.25">
      <c r="A51" s="2" t="s">
        <v>2</v>
      </c>
      <c r="B51" s="5" t="s">
        <v>56</v>
      </c>
      <c r="C51" s="1"/>
      <c r="D51" s="1"/>
      <c r="E51" s="109"/>
      <c r="F51" s="23"/>
      <c r="G51" s="8"/>
    </row>
    <row r="52" spans="1:7" s="9" customFormat="1" x14ac:dyDescent="0.25">
      <c r="A52" s="2"/>
      <c r="B52" s="6"/>
      <c r="C52" s="12" t="s">
        <v>14</v>
      </c>
      <c r="D52" s="12">
        <v>5</v>
      </c>
      <c r="E52" s="110"/>
      <c r="F52" s="24"/>
      <c r="G52" s="8"/>
    </row>
    <row r="53" spans="1:7" s="9" customFormat="1" x14ac:dyDescent="0.25">
      <c r="A53" s="2"/>
      <c r="B53" s="6"/>
      <c r="C53" s="1"/>
      <c r="D53" s="1"/>
      <c r="E53" s="109"/>
      <c r="F53" s="23"/>
      <c r="G53" s="8"/>
    </row>
    <row r="54" spans="1:7" s="9" customFormat="1" ht="255.75" customHeight="1" x14ac:dyDescent="0.25">
      <c r="A54" s="2" t="s">
        <v>17</v>
      </c>
      <c r="B54" s="5" t="s">
        <v>57</v>
      </c>
      <c r="C54" s="1"/>
      <c r="D54" s="1"/>
      <c r="E54" s="109"/>
      <c r="F54" s="23"/>
      <c r="G54" s="8"/>
    </row>
    <row r="55" spans="1:7" s="9" customFormat="1" x14ac:dyDescent="0.25">
      <c r="A55" s="2"/>
      <c r="B55" s="6"/>
      <c r="C55" s="13" t="s">
        <v>14</v>
      </c>
      <c r="D55" s="13">
        <v>6</v>
      </c>
      <c r="E55" s="111"/>
      <c r="F55" s="25"/>
      <c r="G55" s="8"/>
    </row>
    <row r="56" spans="1:7" s="9" customFormat="1" x14ac:dyDescent="0.25">
      <c r="A56" s="2"/>
      <c r="B56" s="6"/>
      <c r="C56" s="13"/>
      <c r="D56" s="13"/>
      <c r="E56" s="134"/>
      <c r="F56" s="134"/>
      <c r="G56" s="8"/>
    </row>
    <row r="57" spans="1:7" s="9" customFormat="1" ht="409.5" customHeight="1" x14ac:dyDescent="0.25">
      <c r="A57" s="2" t="s">
        <v>11</v>
      </c>
      <c r="B57" s="5" t="s">
        <v>127</v>
      </c>
      <c r="C57" s="13"/>
      <c r="D57" s="13"/>
      <c r="E57" s="134"/>
      <c r="F57" s="134"/>
      <c r="G57" s="8"/>
    </row>
    <row r="58" spans="1:7" s="9" customFormat="1" ht="409.5" customHeight="1" x14ac:dyDescent="0.25">
      <c r="A58" s="2"/>
      <c r="B58" s="5" t="s">
        <v>126</v>
      </c>
      <c r="C58" s="13"/>
      <c r="D58" s="13"/>
      <c r="E58" s="134"/>
      <c r="F58" s="134"/>
      <c r="G58" s="8"/>
    </row>
    <row r="59" spans="1:7" s="9" customFormat="1" x14ac:dyDescent="0.25">
      <c r="A59" s="2"/>
      <c r="B59" s="6" t="s">
        <v>118</v>
      </c>
      <c r="C59" s="12" t="s">
        <v>14</v>
      </c>
      <c r="D59" s="12">
        <v>1</v>
      </c>
      <c r="E59" s="133"/>
      <c r="F59" s="133"/>
      <c r="G59" s="8"/>
    </row>
    <row r="60" spans="1:7" s="9" customFormat="1" x14ac:dyDescent="0.25">
      <c r="A60" s="17"/>
      <c r="B60" s="18" t="s">
        <v>44</v>
      </c>
      <c r="C60" s="14"/>
      <c r="D60" s="14"/>
      <c r="E60" s="112"/>
      <c r="F60" s="26"/>
      <c r="G60" s="8"/>
    </row>
    <row r="61" spans="1:7" x14ac:dyDescent="0.25">
      <c r="A61" s="2"/>
      <c r="B61" s="6"/>
      <c r="D61" s="1"/>
      <c r="E61" s="109"/>
      <c r="F61" s="23"/>
      <c r="G61" s="4"/>
    </row>
    <row r="62" spans="1:7" x14ac:dyDescent="0.25">
      <c r="A62" s="2" t="s">
        <v>20</v>
      </c>
      <c r="B62" s="3" t="s">
        <v>21</v>
      </c>
      <c r="D62" s="1"/>
      <c r="E62" s="109"/>
      <c r="F62" s="23"/>
      <c r="G62" s="4"/>
    </row>
    <row r="63" spans="1:7" ht="152.25" customHeight="1" x14ac:dyDescent="0.25">
      <c r="A63" s="2" t="s">
        <v>2</v>
      </c>
      <c r="B63" s="5" t="s">
        <v>159</v>
      </c>
      <c r="D63" s="1"/>
      <c r="E63" s="109"/>
      <c r="F63" s="23"/>
      <c r="G63" s="4"/>
    </row>
    <row r="64" spans="1:7" x14ac:dyDescent="0.25">
      <c r="B64" s="3" t="s">
        <v>59</v>
      </c>
      <c r="C64" s="12" t="s">
        <v>4</v>
      </c>
      <c r="D64" s="12">
        <v>3</v>
      </c>
      <c r="E64" s="110"/>
      <c r="F64" s="24"/>
      <c r="G64" s="4"/>
    </row>
    <row r="65" spans="1:7" x14ac:dyDescent="0.25">
      <c r="B65" s="3" t="s">
        <v>34</v>
      </c>
      <c r="C65" s="12" t="s">
        <v>4</v>
      </c>
      <c r="D65" s="12">
        <v>66.900000000000006</v>
      </c>
      <c r="E65" s="110"/>
      <c r="F65" s="24"/>
      <c r="G65" s="4"/>
    </row>
    <row r="66" spans="1:7" x14ac:dyDescent="0.25">
      <c r="B66" s="3" t="s">
        <v>51</v>
      </c>
      <c r="C66" s="12" t="s">
        <v>4</v>
      </c>
      <c r="D66" s="12">
        <v>123.9</v>
      </c>
      <c r="E66" s="110"/>
      <c r="F66" s="24"/>
      <c r="G66" s="4"/>
    </row>
    <row r="67" spans="1:7" x14ac:dyDescent="0.25">
      <c r="B67" s="3" t="s">
        <v>53</v>
      </c>
      <c r="C67" s="12" t="s">
        <v>4</v>
      </c>
      <c r="D67" s="12">
        <v>78.8</v>
      </c>
      <c r="E67" s="110"/>
      <c r="F67" s="24"/>
      <c r="G67" s="4"/>
    </row>
    <row r="68" spans="1:7" x14ac:dyDescent="0.25">
      <c r="B68" s="3" t="s">
        <v>124</v>
      </c>
      <c r="C68" s="12" t="s">
        <v>4</v>
      </c>
      <c r="D68" s="12">
        <v>17</v>
      </c>
      <c r="E68" s="133"/>
      <c r="F68" s="133"/>
      <c r="G68" s="4"/>
    </row>
    <row r="69" spans="1:7" x14ac:dyDescent="0.25">
      <c r="C69" s="13"/>
      <c r="D69" s="13"/>
      <c r="E69" s="111"/>
      <c r="F69" s="25"/>
      <c r="G69" s="4"/>
    </row>
    <row r="70" spans="1:7" ht="88.5" customHeight="1" x14ac:dyDescent="0.25">
      <c r="A70" s="2" t="s">
        <v>17</v>
      </c>
      <c r="B70" s="5" t="s">
        <v>39</v>
      </c>
      <c r="D70" s="1"/>
      <c r="E70" s="109"/>
      <c r="F70" s="23"/>
      <c r="G70" s="4"/>
    </row>
    <row r="71" spans="1:7" x14ac:dyDescent="0.25">
      <c r="C71" s="12" t="s">
        <v>12</v>
      </c>
      <c r="D71" s="12">
        <v>1</v>
      </c>
      <c r="E71" s="110"/>
      <c r="F71" s="24"/>
    </row>
    <row r="72" spans="1:7" x14ac:dyDescent="0.25">
      <c r="D72" s="1"/>
      <c r="E72" s="109"/>
      <c r="F72" s="23"/>
      <c r="G72" s="4"/>
    </row>
    <row r="73" spans="1:7" ht="150.75" customHeight="1" x14ac:dyDescent="0.25">
      <c r="A73" s="2" t="s">
        <v>11</v>
      </c>
      <c r="B73" s="5" t="s">
        <v>119</v>
      </c>
      <c r="D73" s="1"/>
      <c r="E73" s="109"/>
      <c r="F73" s="23"/>
      <c r="G73" s="4"/>
    </row>
    <row r="74" spans="1:7" x14ac:dyDescent="0.25">
      <c r="B74" s="3" t="s">
        <v>59</v>
      </c>
      <c r="C74" s="12" t="s">
        <v>4</v>
      </c>
      <c r="D74" s="12">
        <v>3</v>
      </c>
      <c r="E74" s="110"/>
      <c r="F74" s="24"/>
      <c r="G74" s="4"/>
    </row>
    <row r="75" spans="1:7" x14ac:dyDescent="0.25">
      <c r="B75" s="3" t="s">
        <v>34</v>
      </c>
      <c r="C75" s="12" t="s">
        <v>4</v>
      </c>
      <c r="D75" s="12">
        <v>66.900000000000006</v>
      </c>
      <c r="E75" s="110"/>
      <c r="F75" s="24"/>
      <c r="G75" s="4"/>
    </row>
    <row r="76" spans="1:7" x14ac:dyDescent="0.25">
      <c r="B76" s="3" t="s">
        <v>51</v>
      </c>
      <c r="C76" s="12" t="s">
        <v>4</v>
      </c>
      <c r="D76" s="12">
        <v>123.9</v>
      </c>
      <c r="E76" s="110"/>
      <c r="F76" s="24"/>
      <c r="G76" s="4"/>
    </row>
    <row r="77" spans="1:7" x14ac:dyDescent="0.25">
      <c r="B77" s="3" t="s">
        <v>53</v>
      </c>
      <c r="C77" s="12" t="s">
        <v>4</v>
      </c>
      <c r="D77" s="12">
        <v>78.8</v>
      </c>
      <c r="E77" s="110"/>
      <c r="F77" s="24"/>
      <c r="G77" s="4"/>
    </row>
    <row r="78" spans="1:7" x14ac:dyDescent="0.25">
      <c r="B78" s="3" t="s">
        <v>124</v>
      </c>
      <c r="C78" s="12" t="s">
        <v>4</v>
      </c>
      <c r="D78" s="12">
        <v>17</v>
      </c>
      <c r="E78" s="133"/>
      <c r="F78" s="133"/>
      <c r="G78" s="4"/>
    </row>
    <row r="79" spans="1:7" x14ac:dyDescent="0.25">
      <c r="D79" s="1"/>
      <c r="E79" s="109"/>
      <c r="F79" s="23"/>
      <c r="G79" s="4"/>
    </row>
    <row r="80" spans="1:7" ht="155.25" customHeight="1" x14ac:dyDescent="0.25">
      <c r="A80" s="2" t="s">
        <v>49</v>
      </c>
      <c r="B80" s="5" t="s">
        <v>31</v>
      </c>
      <c r="D80" s="1"/>
      <c r="E80" s="109"/>
      <c r="F80" s="23"/>
      <c r="G80" s="4"/>
    </row>
    <row r="81" spans="1:7" x14ac:dyDescent="0.25">
      <c r="B81" s="10" t="s">
        <v>33</v>
      </c>
      <c r="C81" s="12" t="s">
        <v>14</v>
      </c>
      <c r="D81" s="12">
        <v>5</v>
      </c>
      <c r="E81" s="110"/>
      <c r="F81" s="24"/>
      <c r="G81" s="4"/>
    </row>
    <row r="82" spans="1:7" x14ac:dyDescent="0.25">
      <c r="B82" s="10" t="s">
        <v>32</v>
      </c>
      <c r="C82" s="12" t="s">
        <v>14</v>
      </c>
      <c r="D82" s="12">
        <v>6</v>
      </c>
      <c r="E82" s="110"/>
      <c r="F82" s="24"/>
      <c r="G82" s="4"/>
    </row>
    <row r="83" spans="1:7" x14ac:dyDescent="0.25">
      <c r="D83" s="1"/>
      <c r="E83" s="109"/>
      <c r="F83" s="23"/>
      <c r="G83" s="4"/>
    </row>
    <row r="84" spans="1:7" ht="88.5" customHeight="1" x14ac:dyDescent="0.25">
      <c r="A84" s="2" t="s">
        <v>24</v>
      </c>
      <c r="B84" s="5" t="s">
        <v>40</v>
      </c>
      <c r="D84" s="1"/>
      <c r="E84" s="109"/>
      <c r="F84" s="23"/>
      <c r="G84" s="4"/>
    </row>
    <row r="85" spans="1:7" x14ac:dyDescent="0.25">
      <c r="C85" s="12" t="s">
        <v>12</v>
      </c>
      <c r="D85" s="12">
        <v>1</v>
      </c>
      <c r="E85" s="110"/>
      <c r="F85" s="24"/>
    </row>
    <row r="86" spans="1:7" x14ac:dyDescent="0.25">
      <c r="D86" s="1"/>
      <c r="E86" s="109"/>
      <c r="F86" s="23"/>
    </row>
    <row r="87" spans="1:7" ht="78.75" customHeight="1" x14ac:dyDescent="0.25">
      <c r="A87" s="2" t="s">
        <v>25</v>
      </c>
      <c r="B87" s="5" t="s">
        <v>28</v>
      </c>
      <c r="D87" s="1"/>
      <c r="E87" s="109"/>
      <c r="F87" s="23"/>
      <c r="G87" s="4"/>
    </row>
    <row r="88" spans="1:7" x14ac:dyDescent="0.25">
      <c r="C88" s="13" t="s">
        <v>12</v>
      </c>
      <c r="D88" s="13">
        <v>1</v>
      </c>
      <c r="E88" s="111"/>
      <c r="F88" s="25"/>
    </row>
    <row r="89" spans="1:7" x14ac:dyDescent="0.25">
      <c r="A89" s="15"/>
      <c r="B89" s="16" t="s">
        <v>45</v>
      </c>
      <c r="C89" s="14"/>
      <c r="D89" s="14"/>
      <c r="E89" s="26"/>
      <c r="F89" s="26"/>
    </row>
    <row r="96" spans="1:7" x14ac:dyDescent="0.25">
      <c r="B96" s="11" t="s">
        <v>41</v>
      </c>
    </row>
    <row r="97" spans="1:7" x14ac:dyDescent="0.25">
      <c r="B97" s="11"/>
    </row>
    <row r="98" spans="1:7" x14ac:dyDescent="0.25">
      <c r="A98" s="2" t="s">
        <v>0</v>
      </c>
      <c r="B98" s="3" t="s">
        <v>1</v>
      </c>
      <c r="C98" s="12"/>
      <c r="D98" s="7"/>
      <c r="E98" s="28"/>
      <c r="F98" s="28"/>
      <c r="G98" s="4"/>
    </row>
    <row r="99" spans="1:7" x14ac:dyDescent="0.25">
      <c r="A99" s="2" t="s">
        <v>15</v>
      </c>
      <c r="B99" s="3" t="s">
        <v>16</v>
      </c>
      <c r="C99" s="14"/>
      <c r="D99" s="14"/>
      <c r="E99" s="26"/>
      <c r="F99" s="26"/>
      <c r="G99" s="4"/>
    </row>
    <row r="100" spans="1:7" x14ac:dyDescent="0.25">
      <c r="A100" s="2" t="s">
        <v>18</v>
      </c>
      <c r="B100" s="3" t="s">
        <v>19</v>
      </c>
      <c r="C100" s="14"/>
      <c r="D100" s="14"/>
      <c r="E100" s="26"/>
      <c r="F100" s="26"/>
      <c r="G100" s="4"/>
    </row>
    <row r="101" spans="1:7" x14ac:dyDescent="0.25">
      <c r="A101" s="2" t="s">
        <v>20</v>
      </c>
      <c r="B101" s="3" t="s">
        <v>21</v>
      </c>
      <c r="C101" s="14"/>
      <c r="D101" s="14"/>
      <c r="E101" s="26"/>
      <c r="F101" s="26"/>
      <c r="G101" s="4"/>
    </row>
    <row r="102" spans="1:7" x14ac:dyDescent="0.25">
      <c r="D102" s="164" t="s">
        <v>47</v>
      </c>
      <c r="E102" s="164"/>
      <c r="F102" s="26"/>
    </row>
  </sheetData>
  <mergeCells count="1">
    <mergeCell ref="D102:E10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A58" workbookViewId="0">
      <selection activeCell="H77" sqref="H77"/>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143</v>
      </c>
      <c r="D3" s="1"/>
      <c r="E3" s="23"/>
      <c r="F3" s="23"/>
      <c r="G3" s="4"/>
    </row>
    <row r="4" spans="1:7" x14ac:dyDescent="0.25">
      <c r="B4" s="3" t="s">
        <v>34</v>
      </c>
      <c r="C4" s="12" t="s">
        <v>4</v>
      </c>
      <c r="D4" s="12">
        <v>40.1</v>
      </c>
      <c r="E4" s="114"/>
      <c r="F4" s="24"/>
      <c r="G4" s="4"/>
    </row>
    <row r="5" spans="1:7" x14ac:dyDescent="0.25">
      <c r="B5" s="3" t="s">
        <v>52</v>
      </c>
      <c r="C5" s="12" t="s">
        <v>4</v>
      </c>
      <c r="D5" s="12">
        <v>25.5</v>
      </c>
      <c r="E5" s="114"/>
      <c r="F5" s="24"/>
      <c r="G5" s="4"/>
    </row>
    <row r="6" spans="1:7" s="9" customFormat="1" x14ac:dyDescent="0.25">
      <c r="A6" s="2"/>
      <c r="B6" s="6"/>
      <c r="C6" s="1"/>
      <c r="D6" s="1"/>
      <c r="E6" s="113"/>
      <c r="F6" s="23"/>
      <c r="G6" s="8"/>
    </row>
    <row r="7" spans="1:7" s="9" customFormat="1" ht="122.25" customHeight="1" x14ac:dyDescent="0.25">
      <c r="A7" s="2" t="s">
        <v>17</v>
      </c>
      <c r="B7" s="6" t="s">
        <v>63</v>
      </c>
      <c r="C7" s="1"/>
      <c r="D7" s="1"/>
      <c r="E7" s="113"/>
      <c r="F7" s="23"/>
      <c r="G7" s="8"/>
    </row>
    <row r="8" spans="1:7" s="9" customFormat="1" x14ac:dyDescent="0.25">
      <c r="A8" s="2"/>
      <c r="B8" s="6"/>
      <c r="C8" s="12" t="s">
        <v>14</v>
      </c>
      <c r="D8" s="12">
        <v>3</v>
      </c>
      <c r="E8" s="114"/>
      <c r="F8" s="24"/>
      <c r="G8" s="8"/>
    </row>
    <row r="9" spans="1:7" x14ac:dyDescent="0.25">
      <c r="D9" s="1"/>
      <c r="E9" s="113"/>
      <c r="F9" s="23"/>
      <c r="G9" s="4"/>
    </row>
    <row r="10" spans="1:7" ht="167.25" customHeight="1" x14ac:dyDescent="0.25">
      <c r="A10" s="2" t="s">
        <v>22</v>
      </c>
      <c r="B10" s="5" t="s">
        <v>37</v>
      </c>
      <c r="D10" s="1"/>
      <c r="E10" s="113"/>
      <c r="F10" s="23"/>
      <c r="G10" s="4"/>
    </row>
    <row r="11" spans="1:7" x14ac:dyDescent="0.25">
      <c r="B11" s="3" t="s">
        <v>34</v>
      </c>
      <c r="C11" s="12" t="s">
        <v>4</v>
      </c>
      <c r="D11" s="12">
        <v>40.1</v>
      </c>
      <c r="E11" s="114"/>
      <c r="F11" s="24"/>
      <c r="G11" s="4"/>
    </row>
    <row r="12" spans="1:7" x14ac:dyDescent="0.25">
      <c r="B12" s="3" t="s">
        <v>52</v>
      </c>
      <c r="C12" s="12" t="s">
        <v>4</v>
      </c>
      <c r="D12" s="12">
        <v>25.5</v>
      </c>
      <c r="E12" s="114"/>
      <c r="F12" s="24"/>
      <c r="G12" s="4"/>
    </row>
    <row r="13" spans="1:7" x14ac:dyDescent="0.25">
      <c r="D13" s="1"/>
      <c r="E13" s="113"/>
      <c r="F13" s="23"/>
      <c r="G13" s="4"/>
    </row>
    <row r="14" spans="1:7" ht="135.75" customHeight="1" x14ac:dyDescent="0.25">
      <c r="A14" s="2" t="s">
        <v>23</v>
      </c>
      <c r="B14" s="5" t="s">
        <v>26</v>
      </c>
      <c r="D14" s="1"/>
      <c r="E14" s="113"/>
      <c r="F14" s="23"/>
      <c r="G14" s="4"/>
    </row>
    <row r="15" spans="1:7" x14ac:dyDescent="0.25">
      <c r="C15" s="12" t="s">
        <v>12</v>
      </c>
      <c r="D15" s="12">
        <v>1</v>
      </c>
      <c r="E15" s="114"/>
      <c r="F15" s="24"/>
      <c r="G15" s="4"/>
    </row>
    <row r="16" spans="1:7" x14ac:dyDescent="0.25">
      <c r="D16" s="1"/>
      <c r="E16" s="113"/>
      <c r="F16" s="23"/>
      <c r="G16" s="4"/>
    </row>
    <row r="17" spans="1:7" ht="150" x14ac:dyDescent="0.25">
      <c r="A17" s="2" t="s">
        <v>24</v>
      </c>
      <c r="B17" s="5" t="s">
        <v>38</v>
      </c>
      <c r="D17" s="1"/>
      <c r="E17" s="113"/>
      <c r="F17" s="23"/>
      <c r="G17" s="4"/>
    </row>
    <row r="18" spans="1:7" x14ac:dyDescent="0.25">
      <c r="A18" s="2"/>
      <c r="B18" s="5"/>
      <c r="C18" s="12" t="s">
        <v>13</v>
      </c>
      <c r="D18" s="12">
        <v>1</v>
      </c>
      <c r="E18" s="133"/>
      <c r="F18" s="133"/>
      <c r="G18" s="4"/>
    </row>
    <row r="19" spans="1:7" x14ac:dyDescent="0.25">
      <c r="A19" s="2"/>
      <c r="B19" s="5"/>
      <c r="C19" s="13"/>
      <c r="D19" s="13"/>
      <c r="E19" s="134"/>
      <c r="F19" s="134"/>
      <c r="G19" s="4"/>
    </row>
    <row r="20" spans="1:7" ht="409.5" x14ac:dyDescent="0.25">
      <c r="A20" s="2" t="s">
        <v>25</v>
      </c>
      <c r="B20" s="144" t="s">
        <v>129</v>
      </c>
      <c r="C20" s="13"/>
      <c r="D20" s="13"/>
      <c r="E20" s="134"/>
      <c r="F20" s="134"/>
      <c r="G20" s="4"/>
    </row>
    <row r="21" spans="1:7" x14ac:dyDescent="0.25">
      <c r="A21" s="2"/>
      <c r="B21" s="3" t="s">
        <v>34</v>
      </c>
      <c r="C21" s="142" t="s">
        <v>13</v>
      </c>
      <c r="D21" s="142">
        <f>ROUNDUP((40.1/40)*5,0)</f>
        <v>6</v>
      </c>
      <c r="E21" s="143"/>
      <c r="F21" s="143"/>
      <c r="G21" s="4"/>
    </row>
    <row r="22" spans="1:7" x14ac:dyDescent="0.25">
      <c r="A22" s="2"/>
      <c r="B22" s="3" t="s">
        <v>52</v>
      </c>
      <c r="C22" s="142" t="s">
        <v>13</v>
      </c>
      <c r="D22" s="142">
        <f>ROUNDUP((25.5/40)*5,0)</f>
        <v>4</v>
      </c>
      <c r="E22" s="143"/>
      <c r="F22" s="143"/>
      <c r="G22" s="4"/>
    </row>
    <row r="23" spans="1:7" x14ac:dyDescent="0.25">
      <c r="A23" s="15"/>
      <c r="B23" s="16" t="s">
        <v>42</v>
      </c>
      <c r="C23" s="14"/>
      <c r="D23" s="14"/>
      <c r="E23" s="116"/>
      <c r="F23" s="26"/>
      <c r="G23" s="4"/>
    </row>
    <row r="24" spans="1:7" x14ac:dyDescent="0.25">
      <c r="D24" s="1"/>
      <c r="E24" s="113"/>
      <c r="F24" s="23"/>
      <c r="G24" s="4"/>
    </row>
    <row r="25" spans="1:7" x14ac:dyDescent="0.25">
      <c r="A25" s="2" t="s">
        <v>15</v>
      </c>
      <c r="B25" s="3" t="s">
        <v>16</v>
      </c>
      <c r="D25" s="1"/>
      <c r="E25" s="113"/>
      <c r="F25" s="23"/>
      <c r="G25" s="4"/>
    </row>
    <row r="26" spans="1:7" ht="409.5" x14ac:dyDescent="0.25">
      <c r="A26" s="2" t="s">
        <v>2</v>
      </c>
      <c r="B26" s="144" t="s">
        <v>131</v>
      </c>
      <c r="D26" s="1"/>
      <c r="E26" s="113"/>
      <c r="F26" s="23"/>
      <c r="G26" s="4"/>
    </row>
    <row r="27" spans="1:7" x14ac:dyDescent="0.25">
      <c r="B27" s="3" t="s">
        <v>34</v>
      </c>
      <c r="C27" s="12" t="s">
        <v>14</v>
      </c>
      <c r="D27" s="12">
        <v>6</v>
      </c>
      <c r="E27" s="114"/>
      <c r="F27" s="24"/>
      <c r="G27" s="4"/>
    </row>
    <row r="28" spans="1:7" x14ac:dyDescent="0.25">
      <c r="B28" s="3" t="s">
        <v>52</v>
      </c>
      <c r="C28" s="12" t="s">
        <v>14</v>
      </c>
      <c r="D28" s="12">
        <v>8</v>
      </c>
      <c r="E28" s="114"/>
      <c r="F28" s="24"/>
      <c r="G28" s="4"/>
    </row>
    <row r="29" spans="1:7" x14ac:dyDescent="0.25">
      <c r="D29" s="1"/>
      <c r="E29" s="113"/>
      <c r="F29" s="23"/>
      <c r="G29" s="4"/>
    </row>
    <row r="30" spans="1:7" ht="285" x14ac:dyDescent="0.25">
      <c r="A30" s="2" t="s">
        <v>17</v>
      </c>
      <c r="B30" s="141" t="s">
        <v>130</v>
      </c>
      <c r="D30" s="1"/>
      <c r="E30" s="113"/>
      <c r="F30" s="23"/>
      <c r="G30" s="4"/>
    </row>
    <row r="31" spans="1:7" x14ac:dyDescent="0.25">
      <c r="B31" s="3" t="s">
        <v>34</v>
      </c>
      <c r="C31" s="12" t="s">
        <v>4</v>
      </c>
      <c r="D31" s="12">
        <v>3.6</v>
      </c>
      <c r="E31" s="114"/>
      <c r="F31" s="24"/>
      <c r="G31" s="4"/>
    </row>
    <row r="32" spans="1:7" x14ac:dyDescent="0.25">
      <c r="D32" s="1"/>
      <c r="E32" s="113"/>
      <c r="F32" s="23"/>
      <c r="G32" s="4"/>
    </row>
    <row r="33" spans="1:7" ht="135" customHeight="1" x14ac:dyDescent="0.25">
      <c r="A33" s="2" t="s">
        <v>11</v>
      </c>
      <c r="B33" s="5" t="s">
        <v>27</v>
      </c>
      <c r="D33" s="1"/>
      <c r="E33" s="113"/>
      <c r="F33" s="23"/>
      <c r="G33" s="4"/>
    </row>
    <row r="34" spans="1:7" x14ac:dyDescent="0.25">
      <c r="C34" s="13" t="s">
        <v>13</v>
      </c>
      <c r="D34" s="13">
        <v>1</v>
      </c>
      <c r="E34" s="115"/>
      <c r="F34" s="25"/>
      <c r="G34" s="4"/>
    </row>
    <row r="35" spans="1:7" x14ac:dyDescent="0.25">
      <c r="A35" s="15"/>
      <c r="B35" s="16" t="s">
        <v>43</v>
      </c>
      <c r="C35" s="14"/>
      <c r="D35" s="14"/>
      <c r="E35" s="116"/>
      <c r="F35" s="26"/>
      <c r="G35" s="4"/>
    </row>
    <row r="36" spans="1:7" x14ac:dyDescent="0.25">
      <c r="D36" s="1"/>
      <c r="E36" s="113"/>
      <c r="F36" s="23"/>
      <c r="G36" s="4"/>
    </row>
    <row r="37" spans="1:7" x14ac:dyDescent="0.25">
      <c r="A37" s="2" t="s">
        <v>18</v>
      </c>
      <c r="B37" s="3" t="s">
        <v>19</v>
      </c>
      <c r="D37" s="1"/>
      <c r="E37" s="113"/>
      <c r="F37" s="23"/>
      <c r="G37" s="4"/>
    </row>
    <row r="38" spans="1:7" s="9" customFormat="1" ht="258" customHeight="1" x14ac:dyDescent="0.25">
      <c r="A38" s="2" t="s">
        <v>29</v>
      </c>
      <c r="B38" s="5" t="s">
        <v>57</v>
      </c>
      <c r="C38" s="1"/>
      <c r="D38" s="1"/>
      <c r="E38" s="113"/>
      <c r="F38" s="23"/>
      <c r="G38" s="8"/>
    </row>
    <row r="39" spans="1:7" s="9" customFormat="1" x14ac:dyDescent="0.25">
      <c r="A39" s="2"/>
      <c r="B39" s="6"/>
      <c r="C39" s="13" t="s">
        <v>14</v>
      </c>
      <c r="D39" s="13">
        <v>3</v>
      </c>
      <c r="E39" s="115"/>
      <c r="F39" s="25"/>
      <c r="G39" s="8"/>
    </row>
    <row r="40" spans="1:7" s="9" customFormat="1" x14ac:dyDescent="0.25">
      <c r="A40" s="17"/>
      <c r="B40" s="18" t="s">
        <v>44</v>
      </c>
      <c r="C40" s="14"/>
      <c r="D40" s="14"/>
      <c r="E40" s="116"/>
      <c r="F40" s="26"/>
      <c r="G40" s="8"/>
    </row>
    <row r="41" spans="1:7" x14ac:dyDescent="0.25">
      <c r="A41" s="2"/>
      <c r="B41" s="6"/>
      <c r="D41" s="1"/>
      <c r="E41" s="113"/>
      <c r="F41" s="23"/>
      <c r="G41" s="4"/>
    </row>
    <row r="42" spans="1:7" x14ac:dyDescent="0.25">
      <c r="A42" s="2" t="s">
        <v>20</v>
      </c>
      <c r="B42" s="3" t="s">
        <v>21</v>
      </c>
      <c r="D42" s="1"/>
      <c r="E42" s="113"/>
      <c r="F42" s="23"/>
      <c r="G42" s="4"/>
    </row>
    <row r="43" spans="1:7" ht="152.25" customHeight="1" x14ac:dyDescent="0.25">
      <c r="A43" s="2" t="s">
        <v>2</v>
      </c>
      <c r="B43" s="5" t="s">
        <v>160</v>
      </c>
      <c r="D43" s="1"/>
      <c r="E43" s="113"/>
      <c r="F43" s="23"/>
      <c r="G43" s="4"/>
    </row>
    <row r="44" spans="1:7" x14ac:dyDescent="0.25">
      <c r="B44" s="3" t="s">
        <v>34</v>
      </c>
      <c r="C44" s="12" t="s">
        <v>4</v>
      </c>
      <c r="D44" s="12">
        <v>40.1</v>
      </c>
      <c r="E44" s="114"/>
      <c r="F44" s="24"/>
      <c r="G44" s="4"/>
    </row>
    <row r="45" spans="1:7" x14ac:dyDescent="0.25">
      <c r="B45" s="3" t="s">
        <v>52</v>
      </c>
      <c r="C45" s="12" t="s">
        <v>4</v>
      </c>
      <c r="D45" s="12">
        <v>25.5</v>
      </c>
      <c r="E45" s="114"/>
      <c r="F45" s="24"/>
      <c r="G45" s="4"/>
    </row>
    <row r="46" spans="1:7" x14ac:dyDescent="0.25">
      <c r="C46" s="13"/>
      <c r="D46" s="13"/>
      <c r="E46" s="115"/>
      <c r="F46" s="25"/>
      <c r="G46" s="4"/>
    </row>
    <row r="47" spans="1:7" ht="88.5" customHeight="1" x14ac:dyDescent="0.25">
      <c r="A47" s="2" t="s">
        <v>17</v>
      </c>
      <c r="B47" s="5" t="s">
        <v>39</v>
      </c>
      <c r="D47" s="1"/>
      <c r="E47" s="113"/>
      <c r="F47" s="23"/>
      <c r="G47" s="4"/>
    </row>
    <row r="48" spans="1:7" x14ac:dyDescent="0.25">
      <c r="C48" s="12" t="s">
        <v>12</v>
      </c>
      <c r="D48" s="12">
        <v>1</v>
      </c>
      <c r="E48" s="114"/>
      <c r="F48" s="24"/>
    </row>
    <row r="49" spans="1:7" x14ac:dyDescent="0.25">
      <c r="D49" s="1"/>
      <c r="E49" s="113"/>
      <c r="F49" s="23"/>
      <c r="G49" s="4"/>
    </row>
    <row r="50" spans="1:7" ht="150.75" customHeight="1" x14ac:dyDescent="0.25">
      <c r="A50" s="2" t="s">
        <v>11</v>
      </c>
      <c r="B50" s="5" t="s">
        <v>30</v>
      </c>
      <c r="D50" s="1"/>
      <c r="E50" s="113"/>
      <c r="F50" s="23"/>
      <c r="G50" s="4"/>
    </row>
    <row r="51" spans="1:7" x14ac:dyDescent="0.25">
      <c r="B51" s="3" t="s">
        <v>34</v>
      </c>
      <c r="C51" s="12" t="s">
        <v>4</v>
      </c>
      <c r="D51" s="12">
        <v>40.1</v>
      </c>
      <c r="E51" s="114"/>
      <c r="F51" s="24"/>
      <c r="G51" s="4"/>
    </row>
    <row r="52" spans="1:7" x14ac:dyDescent="0.25">
      <c r="B52" s="3" t="s">
        <v>52</v>
      </c>
      <c r="C52" s="12" t="s">
        <v>4</v>
      </c>
      <c r="D52" s="12">
        <v>25.5</v>
      </c>
      <c r="E52" s="114"/>
      <c r="F52" s="24"/>
      <c r="G52" s="4"/>
    </row>
    <row r="53" spans="1:7" x14ac:dyDescent="0.25">
      <c r="D53" s="1"/>
      <c r="E53" s="113"/>
      <c r="F53" s="23"/>
      <c r="G53" s="4"/>
    </row>
    <row r="54" spans="1:7" ht="151.5" customHeight="1" x14ac:dyDescent="0.25">
      <c r="A54" s="2" t="s">
        <v>49</v>
      </c>
      <c r="B54" s="5" t="s">
        <v>31</v>
      </c>
      <c r="D54" s="1"/>
      <c r="E54" s="113"/>
      <c r="F54" s="23"/>
      <c r="G54" s="4"/>
    </row>
    <row r="55" spans="1:7" x14ac:dyDescent="0.25">
      <c r="B55" s="10" t="s">
        <v>32</v>
      </c>
      <c r="C55" s="12" t="s">
        <v>14</v>
      </c>
      <c r="D55" s="12">
        <v>3</v>
      </c>
      <c r="E55" s="114"/>
      <c r="F55" s="24"/>
      <c r="G55" s="4"/>
    </row>
    <row r="56" spans="1:7" x14ac:dyDescent="0.25">
      <c r="D56" s="1"/>
      <c r="E56" s="113"/>
      <c r="F56" s="23"/>
      <c r="G56" s="4"/>
    </row>
    <row r="57" spans="1:7" ht="88.5" customHeight="1" x14ac:dyDescent="0.25">
      <c r="A57" s="2" t="s">
        <v>24</v>
      </c>
      <c r="B57" s="5" t="s">
        <v>40</v>
      </c>
      <c r="D57" s="1"/>
      <c r="E57" s="113"/>
      <c r="F57" s="23"/>
      <c r="G57" s="4"/>
    </row>
    <row r="58" spans="1:7" x14ac:dyDescent="0.25">
      <c r="C58" s="12" t="s">
        <v>12</v>
      </c>
      <c r="D58" s="12">
        <v>1</v>
      </c>
      <c r="E58" s="114"/>
      <c r="F58" s="24"/>
    </row>
    <row r="59" spans="1:7" x14ac:dyDescent="0.25">
      <c r="D59" s="1"/>
      <c r="E59" s="113"/>
      <c r="F59" s="23"/>
    </row>
    <row r="60" spans="1:7" ht="78.75" customHeight="1" x14ac:dyDescent="0.25">
      <c r="A60" s="2" t="s">
        <v>25</v>
      </c>
      <c r="B60" s="5" t="s">
        <v>28</v>
      </c>
      <c r="D60" s="1"/>
      <c r="E60" s="113"/>
      <c r="F60" s="23"/>
      <c r="G60" s="4"/>
    </row>
    <row r="61" spans="1:7" x14ac:dyDescent="0.25">
      <c r="C61" s="13" t="s">
        <v>12</v>
      </c>
      <c r="D61" s="13">
        <v>1</v>
      </c>
      <c r="E61" s="115"/>
      <c r="F61" s="25"/>
    </row>
    <row r="62" spans="1:7" x14ac:dyDescent="0.25">
      <c r="A62" s="15"/>
      <c r="B62" s="16" t="s">
        <v>45</v>
      </c>
      <c r="C62" s="14"/>
      <c r="D62" s="14"/>
      <c r="E62" s="26"/>
      <c r="F62" s="26"/>
    </row>
    <row r="69" spans="1:7" x14ac:dyDescent="0.25">
      <c r="B69" s="11" t="s">
        <v>41</v>
      </c>
    </row>
    <row r="70" spans="1:7" x14ac:dyDescent="0.25">
      <c r="B70" s="11"/>
    </row>
    <row r="71" spans="1:7" x14ac:dyDescent="0.25">
      <c r="A71" s="2" t="s">
        <v>0</v>
      </c>
      <c r="B71" s="3" t="s">
        <v>1</v>
      </c>
      <c r="C71" s="12"/>
      <c r="D71" s="7"/>
      <c r="E71" s="28"/>
      <c r="F71" s="28"/>
      <c r="G71" s="4"/>
    </row>
    <row r="72" spans="1:7" x14ac:dyDescent="0.25">
      <c r="A72" s="2" t="s">
        <v>15</v>
      </c>
      <c r="B72" s="3" t="s">
        <v>16</v>
      </c>
      <c r="C72" s="14"/>
      <c r="D72" s="14"/>
      <c r="E72" s="26"/>
      <c r="F72" s="26"/>
      <c r="G72" s="4"/>
    </row>
    <row r="73" spans="1:7" x14ac:dyDescent="0.25">
      <c r="A73" s="2" t="s">
        <v>18</v>
      </c>
      <c r="B73" s="3" t="s">
        <v>19</v>
      </c>
      <c r="C73" s="14"/>
      <c r="D73" s="14"/>
      <c r="E73" s="26"/>
      <c r="F73" s="26"/>
      <c r="G73" s="4"/>
    </row>
    <row r="74" spans="1:7" x14ac:dyDescent="0.25">
      <c r="A74" s="2" t="s">
        <v>20</v>
      </c>
      <c r="B74" s="3" t="s">
        <v>21</v>
      </c>
      <c r="C74" s="14"/>
      <c r="D74" s="14"/>
      <c r="E74" s="26"/>
      <c r="F74" s="26"/>
      <c r="G74" s="4"/>
    </row>
    <row r="75" spans="1:7" x14ac:dyDescent="0.25">
      <c r="D75" s="164" t="s">
        <v>47</v>
      </c>
      <c r="E75" s="164"/>
      <c r="F75" s="26"/>
    </row>
  </sheetData>
  <mergeCells count="1">
    <mergeCell ref="D75:E75"/>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topLeftCell="A73" workbookViewId="0">
      <selection activeCell="I91" sqref="I91"/>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137</v>
      </c>
      <c r="D3" s="1"/>
      <c r="E3" s="23"/>
      <c r="F3" s="23"/>
      <c r="G3" s="4"/>
    </row>
    <row r="4" spans="1:7" x14ac:dyDescent="0.25">
      <c r="B4" s="3" t="s">
        <v>34</v>
      </c>
      <c r="C4" s="12" t="s">
        <v>4</v>
      </c>
      <c r="D4" s="12">
        <v>40.6</v>
      </c>
      <c r="E4" s="118"/>
      <c r="F4" s="24"/>
      <c r="G4" s="4"/>
    </row>
    <row r="5" spans="1:7" x14ac:dyDescent="0.25">
      <c r="B5" s="3" t="s">
        <v>52</v>
      </c>
      <c r="C5" s="12" t="s">
        <v>4</v>
      </c>
      <c r="D5" s="12">
        <v>418</v>
      </c>
      <c r="E5" s="118"/>
      <c r="F5" s="24"/>
      <c r="G5" s="4"/>
    </row>
    <row r="6" spans="1:7" x14ac:dyDescent="0.25">
      <c r="B6" s="3" t="s">
        <v>35</v>
      </c>
      <c r="C6" s="12" t="s">
        <v>4</v>
      </c>
      <c r="D6" s="12">
        <v>67.8</v>
      </c>
      <c r="E6" s="118"/>
      <c r="F6" s="24"/>
      <c r="G6" s="4"/>
    </row>
    <row r="7" spans="1:7" x14ac:dyDescent="0.25">
      <c r="D7" s="1"/>
      <c r="E7" s="117"/>
      <c r="F7" s="23"/>
      <c r="G7" s="4"/>
    </row>
    <row r="8" spans="1:7" s="9" customFormat="1" ht="121.5" customHeight="1" x14ac:dyDescent="0.25">
      <c r="A8" s="2" t="s">
        <v>17</v>
      </c>
      <c r="B8" s="5" t="s">
        <v>64</v>
      </c>
      <c r="C8" s="1"/>
      <c r="D8" s="1"/>
      <c r="E8" s="117"/>
      <c r="F8" s="23"/>
      <c r="G8" s="8"/>
    </row>
    <row r="9" spans="1:7" s="9" customFormat="1" x14ac:dyDescent="0.25">
      <c r="A9" s="2"/>
      <c r="B9" s="6"/>
      <c r="C9" s="12" t="s">
        <v>14</v>
      </c>
      <c r="D9" s="12">
        <v>3</v>
      </c>
      <c r="E9" s="118"/>
      <c r="F9" s="24"/>
      <c r="G9" s="8"/>
    </row>
    <row r="10" spans="1:7" s="9" customFormat="1" x14ac:dyDescent="0.25">
      <c r="A10" s="2"/>
      <c r="B10" s="6"/>
      <c r="C10" s="1"/>
      <c r="D10" s="1"/>
      <c r="E10" s="117"/>
      <c r="F10" s="23"/>
      <c r="G10" s="8"/>
    </row>
    <row r="11" spans="1:7" s="9" customFormat="1" ht="122.25" customHeight="1" x14ac:dyDescent="0.25">
      <c r="A11" s="2" t="s">
        <v>22</v>
      </c>
      <c r="B11" s="6" t="s">
        <v>63</v>
      </c>
      <c r="C11" s="1"/>
      <c r="D11" s="1"/>
      <c r="E11" s="117"/>
      <c r="F11" s="23"/>
      <c r="G11" s="8"/>
    </row>
    <row r="12" spans="1:7" s="9" customFormat="1" x14ac:dyDescent="0.25">
      <c r="A12" s="2"/>
      <c r="B12" s="6"/>
      <c r="C12" s="12" t="s">
        <v>14</v>
      </c>
      <c r="D12" s="12">
        <v>1</v>
      </c>
      <c r="E12" s="118"/>
      <c r="F12" s="24"/>
      <c r="G12" s="8"/>
    </row>
    <row r="13" spans="1:7" x14ac:dyDescent="0.25">
      <c r="D13" s="1"/>
      <c r="E13" s="117"/>
      <c r="F13" s="23"/>
      <c r="G13" s="4"/>
    </row>
    <row r="14" spans="1:7" ht="167.25" customHeight="1" x14ac:dyDescent="0.25">
      <c r="A14" s="2" t="s">
        <v>23</v>
      </c>
      <c r="B14" s="5" t="s">
        <v>37</v>
      </c>
      <c r="D14" s="1"/>
      <c r="E14" s="117"/>
      <c r="F14" s="23"/>
      <c r="G14" s="4"/>
    </row>
    <row r="15" spans="1:7" x14ac:dyDescent="0.25">
      <c r="B15" s="3" t="s">
        <v>34</v>
      </c>
      <c r="C15" s="12" t="s">
        <v>4</v>
      </c>
      <c r="D15" s="12">
        <v>40.6</v>
      </c>
      <c r="E15" s="118"/>
      <c r="F15" s="24"/>
      <c r="G15" s="4"/>
    </row>
    <row r="16" spans="1:7" x14ac:dyDescent="0.25">
      <c r="B16" s="3" t="s">
        <v>52</v>
      </c>
      <c r="C16" s="12" t="s">
        <v>4</v>
      </c>
      <c r="D16" s="12">
        <v>418</v>
      </c>
      <c r="E16" s="118"/>
      <c r="F16" s="24"/>
      <c r="G16" s="4"/>
    </row>
    <row r="17" spans="1:7" x14ac:dyDescent="0.25">
      <c r="B17" s="3" t="s">
        <v>35</v>
      </c>
      <c r="C17" s="12" t="s">
        <v>4</v>
      </c>
      <c r="D17" s="12">
        <v>67.8</v>
      </c>
      <c r="E17" s="118"/>
      <c r="F17" s="24"/>
      <c r="G17" s="4"/>
    </row>
    <row r="18" spans="1:7" x14ac:dyDescent="0.25">
      <c r="D18" s="1"/>
      <c r="E18" s="117"/>
      <c r="F18" s="23"/>
      <c r="G18" s="4"/>
    </row>
    <row r="19" spans="1:7" ht="135.75" customHeight="1" x14ac:dyDescent="0.25">
      <c r="A19" s="2" t="s">
        <v>24</v>
      </c>
      <c r="B19" s="5" t="s">
        <v>26</v>
      </c>
      <c r="D19" s="1"/>
      <c r="E19" s="117"/>
      <c r="F19" s="23"/>
      <c r="G19" s="4"/>
    </row>
    <row r="20" spans="1:7" x14ac:dyDescent="0.25">
      <c r="C20" s="12" t="s">
        <v>12</v>
      </c>
      <c r="D20" s="12">
        <v>1</v>
      </c>
      <c r="E20" s="118"/>
      <c r="F20" s="24"/>
      <c r="G20" s="4"/>
    </row>
    <row r="21" spans="1:7" x14ac:dyDescent="0.25">
      <c r="D21" s="1"/>
      <c r="E21" s="117"/>
      <c r="F21" s="23"/>
      <c r="G21" s="4"/>
    </row>
    <row r="22" spans="1:7" ht="150" x14ac:dyDescent="0.25">
      <c r="A22" s="2" t="s">
        <v>25</v>
      </c>
      <c r="B22" s="5" t="s">
        <v>38</v>
      </c>
      <c r="D22" s="1"/>
      <c r="E22" s="117"/>
      <c r="F22" s="23"/>
      <c r="G22" s="4"/>
    </row>
    <row r="23" spans="1:7" x14ac:dyDescent="0.25">
      <c r="A23" s="2"/>
      <c r="B23" s="5"/>
      <c r="C23" s="12" t="s">
        <v>13</v>
      </c>
      <c r="D23" s="12">
        <v>1</v>
      </c>
      <c r="E23" s="133"/>
      <c r="F23" s="133"/>
      <c r="G23" s="4"/>
    </row>
    <row r="24" spans="1:7" x14ac:dyDescent="0.25">
      <c r="A24" s="2"/>
      <c r="B24" s="5"/>
      <c r="C24" s="13"/>
      <c r="D24" s="13"/>
      <c r="E24" s="134"/>
      <c r="F24" s="134"/>
      <c r="G24" s="4"/>
    </row>
    <row r="25" spans="1:7" ht="409.5" x14ac:dyDescent="0.25">
      <c r="A25" s="2" t="s">
        <v>128</v>
      </c>
      <c r="B25" s="144" t="s">
        <v>129</v>
      </c>
      <c r="C25" s="13"/>
      <c r="D25" s="13"/>
      <c r="E25" s="134"/>
      <c r="F25" s="134"/>
      <c r="G25" s="4"/>
    </row>
    <row r="26" spans="1:7" x14ac:dyDescent="0.25">
      <c r="A26" s="2"/>
      <c r="B26" s="3" t="s">
        <v>34</v>
      </c>
      <c r="C26" s="142" t="s">
        <v>13</v>
      </c>
      <c r="D26" s="142">
        <f>ROUNDUP((40.6/40)*5,0)</f>
        <v>6</v>
      </c>
      <c r="E26" s="143"/>
      <c r="F26" s="143"/>
      <c r="G26" s="4"/>
    </row>
    <row r="27" spans="1:7" x14ac:dyDescent="0.25">
      <c r="A27" s="2"/>
      <c r="B27" s="3" t="s">
        <v>52</v>
      </c>
      <c r="C27" s="142" t="s">
        <v>13</v>
      </c>
      <c r="D27" s="142">
        <f>ROUNDUP((418/40)*5,0)</f>
        <v>53</v>
      </c>
      <c r="E27" s="143"/>
      <c r="F27" s="143"/>
      <c r="G27" s="4"/>
    </row>
    <row r="28" spans="1:7" x14ac:dyDescent="0.25">
      <c r="A28" s="2"/>
      <c r="B28" s="3" t="s">
        <v>35</v>
      </c>
      <c r="C28" s="142" t="s">
        <v>13</v>
      </c>
      <c r="D28" s="142">
        <f>ROUNDUP((67.8/40)*5,0)</f>
        <v>9</v>
      </c>
      <c r="E28" s="143"/>
      <c r="F28" s="143"/>
      <c r="G28" s="4"/>
    </row>
    <row r="29" spans="1:7" x14ac:dyDescent="0.25">
      <c r="A29" s="15"/>
      <c r="B29" s="16" t="s">
        <v>42</v>
      </c>
      <c r="C29" s="14"/>
      <c r="D29" s="14"/>
      <c r="E29" s="120"/>
      <c r="F29" s="26"/>
      <c r="G29" s="4"/>
    </row>
    <row r="30" spans="1:7" x14ac:dyDescent="0.25">
      <c r="D30" s="1"/>
      <c r="E30" s="117"/>
      <c r="F30" s="23"/>
      <c r="G30" s="4"/>
    </row>
    <row r="31" spans="1:7" x14ac:dyDescent="0.25">
      <c r="A31" s="2" t="s">
        <v>15</v>
      </c>
      <c r="B31" s="3" t="s">
        <v>16</v>
      </c>
      <c r="D31" s="1"/>
      <c r="E31" s="117"/>
      <c r="F31" s="23"/>
      <c r="G31" s="4"/>
    </row>
    <row r="32" spans="1:7" ht="409.5" x14ac:dyDescent="0.25">
      <c r="A32" s="2" t="s">
        <v>2</v>
      </c>
      <c r="B32" s="144" t="s">
        <v>131</v>
      </c>
      <c r="D32" s="1"/>
      <c r="E32" s="117"/>
      <c r="F32" s="23"/>
      <c r="G32" s="4"/>
    </row>
    <row r="33" spans="1:7" x14ac:dyDescent="0.25">
      <c r="B33" s="3" t="s">
        <v>34</v>
      </c>
      <c r="C33" s="12" t="s">
        <v>14</v>
      </c>
      <c r="D33" s="12">
        <v>1</v>
      </c>
      <c r="E33" s="118"/>
      <c r="F33" s="24"/>
      <c r="G33" s="4"/>
    </row>
    <row r="34" spans="1:7" x14ac:dyDescent="0.25">
      <c r="B34" s="3" t="s">
        <v>52</v>
      </c>
      <c r="C34" s="12" t="s">
        <v>14</v>
      </c>
      <c r="D34" s="12">
        <v>100</v>
      </c>
      <c r="E34" s="118"/>
      <c r="F34" s="24"/>
      <c r="G34" s="4"/>
    </row>
    <row r="35" spans="1:7" x14ac:dyDescent="0.25">
      <c r="B35" s="3" t="s">
        <v>35</v>
      </c>
      <c r="C35" s="12" t="s">
        <v>14</v>
      </c>
      <c r="D35" s="12">
        <v>14</v>
      </c>
      <c r="E35" s="118"/>
      <c r="F35" s="24"/>
      <c r="G35" s="4"/>
    </row>
    <row r="36" spans="1:7" x14ac:dyDescent="0.25">
      <c r="D36" s="1"/>
      <c r="E36" s="117"/>
      <c r="F36" s="23"/>
      <c r="G36" s="4"/>
    </row>
    <row r="37" spans="1:7" ht="285" x14ac:dyDescent="0.25">
      <c r="A37" s="2" t="s">
        <v>17</v>
      </c>
      <c r="B37" s="141" t="s">
        <v>130</v>
      </c>
      <c r="D37" s="1"/>
      <c r="E37" s="117"/>
      <c r="F37" s="23"/>
      <c r="G37" s="4"/>
    </row>
    <row r="38" spans="1:7" x14ac:dyDescent="0.25">
      <c r="B38" s="3" t="s">
        <v>34</v>
      </c>
      <c r="C38" s="12" t="s">
        <v>4</v>
      </c>
      <c r="D38" s="12">
        <v>29</v>
      </c>
      <c r="E38" s="118"/>
      <c r="F38" s="24"/>
      <c r="G38" s="4"/>
    </row>
    <row r="39" spans="1:7" x14ac:dyDescent="0.25">
      <c r="D39" s="1"/>
      <c r="E39" s="117"/>
      <c r="F39" s="23"/>
      <c r="G39" s="4"/>
    </row>
    <row r="40" spans="1:7" ht="135" customHeight="1" x14ac:dyDescent="0.25">
      <c r="A40" s="2" t="s">
        <v>11</v>
      </c>
      <c r="B40" s="5" t="s">
        <v>27</v>
      </c>
      <c r="D40" s="1"/>
      <c r="E40" s="117"/>
      <c r="F40" s="23"/>
      <c r="G40" s="4"/>
    </row>
    <row r="41" spans="1:7" x14ac:dyDescent="0.25">
      <c r="C41" s="13" t="s">
        <v>13</v>
      </c>
      <c r="D41" s="13">
        <v>1</v>
      </c>
      <c r="E41" s="119"/>
      <c r="F41" s="25"/>
      <c r="G41" s="4"/>
    </row>
    <row r="42" spans="1:7" x14ac:dyDescent="0.25">
      <c r="A42" s="15"/>
      <c r="B42" s="16" t="s">
        <v>43</v>
      </c>
      <c r="C42" s="14"/>
      <c r="D42" s="14"/>
      <c r="E42" s="120"/>
      <c r="F42" s="26"/>
      <c r="G42" s="4"/>
    </row>
    <row r="43" spans="1:7" x14ac:dyDescent="0.25">
      <c r="D43" s="1"/>
      <c r="E43" s="117"/>
      <c r="F43" s="23"/>
      <c r="G43" s="4"/>
    </row>
    <row r="44" spans="1:7" x14ac:dyDescent="0.25">
      <c r="A44" s="2" t="s">
        <v>18</v>
      </c>
      <c r="B44" s="3" t="s">
        <v>19</v>
      </c>
      <c r="D44" s="1"/>
      <c r="E44" s="117"/>
      <c r="F44" s="23"/>
      <c r="G44" s="4"/>
    </row>
    <row r="45" spans="1:7" s="9" customFormat="1" ht="270" customHeight="1" x14ac:dyDescent="0.25">
      <c r="A45" s="2" t="s">
        <v>2</v>
      </c>
      <c r="B45" s="5" t="s">
        <v>56</v>
      </c>
      <c r="C45" s="1"/>
      <c r="D45" s="1"/>
      <c r="E45" s="117"/>
      <c r="F45" s="23"/>
      <c r="G45" s="8"/>
    </row>
    <row r="46" spans="1:7" s="9" customFormat="1" x14ac:dyDescent="0.25">
      <c r="A46" s="2"/>
      <c r="B46" s="6"/>
      <c r="C46" s="12" t="s">
        <v>14</v>
      </c>
      <c r="D46" s="12">
        <v>3</v>
      </c>
      <c r="E46" s="118"/>
      <c r="F46" s="24"/>
      <c r="G46" s="8"/>
    </row>
    <row r="47" spans="1:7" s="9" customFormat="1" x14ac:dyDescent="0.25">
      <c r="A47" s="2"/>
      <c r="B47" s="6"/>
      <c r="C47" s="1"/>
      <c r="D47" s="1"/>
      <c r="E47" s="117"/>
      <c r="F47" s="23"/>
      <c r="G47" s="8"/>
    </row>
    <row r="48" spans="1:7" s="9" customFormat="1" ht="255.75" customHeight="1" x14ac:dyDescent="0.25">
      <c r="A48" s="2" t="s">
        <v>17</v>
      </c>
      <c r="B48" s="5" t="s">
        <v>57</v>
      </c>
      <c r="C48" s="1"/>
      <c r="D48" s="1"/>
      <c r="E48" s="117"/>
      <c r="F48" s="23"/>
      <c r="G48" s="8"/>
    </row>
    <row r="49" spans="1:7" s="9" customFormat="1" x14ac:dyDescent="0.25">
      <c r="A49" s="2"/>
      <c r="B49" s="6"/>
      <c r="C49" s="13" t="s">
        <v>14</v>
      </c>
      <c r="D49" s="13">
        <v>1</v>
      </c>
      <c r="E49" s="119"/>
      <c r="F49" s="25"/>
      <c r="G49" s="8"/>
    </row>
    <row r="50" spans="1:7" s="9" customFormat="1" x14ac:dyDescent="0.25">
      <c r="A50" s="17"/>
      <c r="B50" s="18" t="s">
        <v>44</v>
      </c>
      <c r="C50" s="14"/>
      <c r="D50" s="14"/>
      <c r="E50" s="120"/>
      <c r="F50" s="26"/>
      <c r="G50" s="8"/>
    </row>
    <row r="51" spans="1:7" x14ac:dyDescent="0.25">
      <c r="A51" s="2"/>
      <c r="B51" s="6"/>
      <c r="D51" s="1"/>
      <c r="E51" s="117"/>
      <c r="F51" s="23"/>
      <c r="G51" s="4"/>
    </row>
    <row r="52" spans="1:7" x14ac:dyDescent="0.25">
      <c r="A52" s="2" t="s">
        <v>20</v>
      </c>
      <c r="B52" s="3" t="s">
        <v>21</v>
      </c>
      <c r="D52" s="1"/>
      <c r="E52" s="117"/>
      <c r="F52" s="23"/>
      <c r="G52" s="4"/>
    </row>
    <row r="53" spans="1:7" ht="152.25" customHeight="1" x14ac:dyDescent="0.25">
      <c r="A53" s="2" t="s">
        <v>2</v>
      </c>
      <c r="B53" s="5" t="s">
        <v>160</v>
      </c>
      <c r="D53" s="1"/>
      <c r="E53" s="117"/>
      <c r="F53" s="23"/>
      <c r="G53" s="4"/>
    </row>
    <row r="54" spans="1:7" x14ac:dyDescent="0.25">
      <c r="B54" s="3" t="s">
        <v>34</v>
      </c>
      <c r="C54" s="12" t="s">
        <v>4</v>
      </c>
      <c r="D54" s="12">
        <v>40.6</v>
      </c>
      <c r="E54" s="118"/>
      <c r="F54" s="24"/>
      <c r="G54" s="4"/>
    </row>
    <row r="55" spans="1:7" x14ac:dyDescent="0.25">
      <c r="B55" s="3" t="s">
        <v>52</v>
      </c>
      <c r="C55" s="12" t="s">
        <v>4</v>
      </c>
      <c r="D55" s="12">
        <v>418</v>
      </c>
      <c r="E55" s="118"/>
      <c r="F55" s="24"/>
      <c r="G55" s="4"/>
    </row>
    <row r="56" spans="1:7" x14ac:dyDescent="0.25">
      <c r="B56" s="3" t="s">
        <v>35</v>
      </c>
      <c r="C56" s="12" t="s">
        <v>4</v>
      </c>
      <c r="D56" s="12">
        <v>67.8</v>
      </c>
      <c r="E56" s="118"/>
      <c r="F56" s="24"/>
      <c r="G56" s="4"/>
    </row>
    <row r="57" spans="1:7" x14ac:dyDescent="0.25">
      <c r="C57" s="13"/>
      <c r="D57" s="13"/>
      <c r="E57" s="119"/>
      <c r="F57" s="25"/>
      <c r="G57" s="4"/>
    </row>
    <row r="58" spans="1:7" ht="88.5" customHeight="1" x14ac:dyDescent="0.25">
      <c r="A58" s="2" t="s">
        <v>17</v>
      </c>
      <c r="B58" s="5" t="s">
        <v>39</v>
      </c>
      <c r="D58" s="1"/>
      <c r="E58" s="117"/>
      <c r="F58" s="23"/>
      <c r="G58" s="4"/>
    </row>
    <row r="59" spans="1:7" x14ac:dyDescent="0.25">
      <c r="C59" s="12" t="s">
        <v>12</v>
      </c>
      <c r="D59" s="12">
        <v>1</v>
      </c>
      <c r="E59" s="118"/>
      <c r="F59" s="24"/>
    </row>
    <row r="60" spans="1:7" x14ac:dyDescent="0.25">
      <c r="D60" s="1"/>
      <c r="E60" s="117"/>
      <c r="F60" s="23"/>
      <c r="G60" s="4"/>
    </row>
    <row r="61" spans="1:7" ht="150.75" customHeight="1" x14ac:dyDescent="0.25">
      <c r="A61" s="2" t="s">
        <v>11</v>
      </c>
      <c r="B61" s="5" t="s">
        <v>30</v>
      </c>
      <c r="D61" s="1"/>
      <c r="E61" s="117"/>
      <c r="F61" s="23"/>
      <c r="G61" s="4"/>
    </row>
    <row r="62" spans="1:7" x14ac:dyDescent="0.25">
      <c r="B62" s="3" t="s">
        <v>34</v>
      </c>
      <c r="C62" s="12" t="s">
        <v>4</v>
      </c>
      <c r="D62" s="12">
        <v>40.6</v>
      </c>
      <c r="E62" s="118"/>
      <c r="F62" s="24"/>
      <c r="G62" s="4"/>
    </row>
    <row r="63" spans="1:7" x14ac:dyDescent="0.25">
      <c r="B63" s="3" t="s">
        <v>52</v>
      </c>
      <c r="C63" s="12" t="s">
        <v>4</v>
      </c>
      <c r="D63" s="12">
        <v>418</v>
      </c>
      <c r="E63" s="118"/>
      <c r="F63" s="24"/>
      <c r="G63" s="4"/>
    </row>
    <row r="64" spans="1:7" x14ac:dyDescent="0.25">
      <c r="B64" s="3" t="s">
        <v>35</v>
      </c>
      <c r="C64" s="12" t="s">
        <v>4</v>
      </c>
      <c r="D64" s="12">
        <v>67.8</v>
      </c>
      <c r="E64" s="118"/>
      <c r="F64" s="24"/>
      <c r="G64" s="4"/>
    </row>
    <row r="65" spans="1:7" x14ac:dyDescent="0.25">
      <c r="D65" s="1"/>
      <c r="E65" s="117"/>
      <c r="F65" s="23"/>
      <c r="G65" s="4"/>
    </row>
    <row r="66" spans="1:7" ht="155.25" customHeight="1" x14ac:dyDescent="0.25">
      <c r="A66" s="2" t="s">
        <v>49</v>
      </c>
      <c r="B66" s="5" t="s">
        <v>31</v>
      </c>
      <c r="D66" s="1"/>
      <c r="E66" s="117"/>
      <c r="F66" s="23"/>
      <c r="G66" s="4"/>
    </row>
    <row r="67" spans="1:7" x14ac:dyDescent="0.25">
      <c r="B67" s="10" t="s">
        <v>33</v>
      </c>
      <c r="C67" s="12" t="s">
        <v>14</v>
      </c>
      <c r="D67" s="12">
        <v>3</v>
      </c>
      <c r="E67" s="118"/>
      <c r="F67" s="24"/>
      <c r="G67" s="4"/>
    </row>
    <row r="68" spans="1:7" x14ac:dyDescent="0.25">
      <c r="B68" s="10" t="s">
        <v>32</v>
      </c>
      <c r="C68" s="12" t="s">
        <v>14</v>
      </c>
      <c r="D68" s="12">
        <v>1</v>
      </c>
      <c r="E68" s="118"/>
      <c r="F68" s="24"/>
      <c r="G68" s="4"/>
    </row>
    <row r="69" spans="1:7" x14ac:dyDescent="0.25">
      <c r="D69" s="1"/>
      <c r="E69" s="117"/>
      <c r="F69" s="23"/>
      <c r="G69" s="4"/>
    </row>
    <row r="70" spans="1:7" ht="88.5" customHeight="1" x14ac:dyDescent="0.25">
      <c r="A70" s="2" t="s">
        <v>24</v>
      </c>
      <c r="B70" s="5" t="s">
        <v>40</v>
      </c>
      <c r="D70" s="1"/>
      <c r="E70" s="117"/>
      <c r="F70" s="23"/>
      <c r="G70" s="4"/>
    </row>
    <row r="71" spans="1:7" x14ac:dyDescent="0.25">
      <c r="C71" s="12" t="s">
        <v>12</v>
      </c>
      <c r="D71" s="12">
        <v>1</v>
      </c>
      <c r="E71" s="118"/>
      <c r="F71" s="24"/>
    </row>
    <row r="72" spans="1:7" x14ac:dyDescent="0.25">
      <c r="D72" s="1"/>
      <c r="E72" s="117"/>
      <c r="F72" s="23"/>
    </row>
    <row r="73" spans="1:7" ht="78.75" customHeight="1" x14ac:dyDescent="0.25">
      <c r="A73" s="2" t="s">
        <v>25</v>
      </c>
      <c r="B73" s="5" t="s">
        <v>28</v>
      </c>
      <c r="D73" s="1"/>
      <c r="E73" s="117"/>
      <c r="F73" s="23"/>
      <c r="G73" s="4"/>
    </row>
    <row r="74" spans="1:7" x14ac:dyDescent="0.25">
      <c r="C74" s="13" t="s">
        <v>12</v>
      </c>
      <c r="D74" s="13">
        <v>1</v>
      </c>
      <c r="E74" s="119"/>
      <c r="F74" s="25"/>
    </row>
    <row r="75" spans="1:7" x14ac:dyDescent="0.25">
      <c r="A75" s="15"/>
      <c r="B75" s="16" t="s">
        <v>45</v>
      </c>
      <c r="C75" s="14"/>
      <c r="D75" s="14"/>
      <c r="E75" s="26"/>
      <c r="F75" s="26"/>
    </row>
    <row r="82" spans="1:7" x14ac:dyDescent="0.25">
      <c r="B82" s="11" t="s">
        <v>41</v>
      </c>
    </row>
    <row r="83" spans="1:7" x14ac:dyDescent="0.25">
      <c r="B83" s="11"/>
    </row>
    <row r="84" spans="1:7" x14ac:dyDescent="0.25">
      <c r="A84" s="2" t="s">
        <v>0</v>
      </c>
      <c r="B84" s="3" t="s">
        <v>1</v>
      </c>
      <c r="C84" s="12"/>
      <c r="D84" s="7"/>
      <c r="E84" s="28"/>
      <c r="F84" s="28"/>
      <c r="G84" s="4"/>
    </row>
    <row r="85" spans="1:7" x14ac:dyDescent="0.25">
      <c r="A85" s="2" t="s">
        <v>15</v>
      </c>
      <c r="B85" s="3" t="s">
        <v>16</v>
      </c>
      <c r="C85" s="14"/>
      <c r="D85" s="14"/>
      <c r="E85" s="26"/>
      <c r="F85" s="26"/>
      <c r="G85" s="4"/>
    </row>
    <row r="86" spans="1:7" x14ac:dyDescent="0.25">
      <c r="A86" s="2" t="s">
        <v>18</v>
      </c>
      <c r="B86" s="3" t="s">
        <v>19</v>
      </c>
      <c r="C86" s="14"/>
      <c r="D86" s="14"/>
      <c r="E86" s="26"/>
      <c r="F86" s="26"/>
      <c r="G86" s="4"/>
    </row>
    <row r="87" spans="1:7" x14ac:dyDescent="0.25">
      <c r="A87" s="2" t="s">
        <v>20</v>
      </c>
      <c r="B87" s="3" t="s">
        <v>21</v>
      </c>
      <c r="C87" s="14"/>
      <c r="D87" s="14"/>
      <c r="E87" s="26"/>
      <c r="F87" s="26"/>
      <c r="G87" s="4"/>
    </row>
    <row r="88" spans="1:7" x14ac:dyDescent="0.25">
      <c r="D88" s="164" t="s">
        <v>47</v>
      </c>
      <c r="E88" s="164"/>
      <c r="F88" s="26"/>
    </row>
  </sheetData>
  <mergeCells count="1">
    <mergeCell ref="D88:E88"/>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opLeftCell="A61" workbookViewId="0">
      <selection activeCell="H80" sqref="H8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144</v>
      </c>
      <c r="D3" s="1"/>
      <c r="E3" s="23"/>
      <c r="F3" s="23"/>
      <c r="G3" s="4"/>
    </row>
    <row r="4" spans="1:7" x14ac:dyDescent="0.25">
      <c r="B4" s="3" t="s">
        <v>48</v>
      </c>
      <c r="C4" s="12" t="s">
        <v>4</v>
      </c>
      <c r="D4" s="12">
        <v>498.5</v>
      </c>
      <c r="E4" s="122"/>
      <c r="F4" s="24"/>
      <c r="G4" s="4"/>
    </row>
    <row r="5" spans="1:7" x14ac:dyDescent="0.25">
      <c r="D5" s="1"/>
      <c r="E5" s="121"/>
      <c r="F5" s="23"/>
      <c r="G5" s="4"/>
    </row>
    <row r="6" spans="1:7" s="9" customFormat="1" ht="121.5" customHeight="1" x14ac:dyDescent="0.25">
      <c r="A6" s="2" t="s">
        <v>17</v>
      </c>
      <c r="B6" s="5" t="s">
        <v>116</v>
      </c>
      <c r="C6" s="1"/>
      <c r="D6" s="1"/>
      <c r="E6" s="121"/>
      <c r="F6" s="23"/>
      <c r="G6" s="8"/>
    </row>
    <row r="7" spans="1:7" s="9" customFormat="1" x14ac:dyDescent="0.25">
      <c r="A7" s="2"/>
      <c r="B7" s="6"/>
      <c r="C7" s="12" t="s">
        <v>14</v>
      </c>
      <c r="D7" s="12">
        <v>12</v>
      </c>
      <c r="E7" s="122"/>
      <c r="F7" s="24"/>
      <c r="G7" s="8"/>
    </row>
    <row r="8" spans="1:7" x14ac:dyDescent="0.25">
      <c r="D8" s="1"/>
      <c r="E8" s="121"/>
      <c r="F8" s="23"/>
      <c r="G8" s="4"/>
    </row>
    <row r="9" spans="1:7" ht="167.25" customHeight="1" x14ac:dyDescent="0.25">
      <c r="A9" s="2" t="s">
        <v>22</v>
      </c>
      <c r="B9" s="5" t="s">
        <v>37</v>
      </c>
      <c r="D9" s="1"/>
      <c r="E9" s="121"/>
      <c r="F9" s="23"/>
      <c r="G9" s="4"/>
    </row>
    <row r="10" spans="1:7" x14ac:dyDescent="0.25">
      <c r="B10" s="3" t="s">
        <v>48</v>
      </c>
      <c r="C10" s="12" t="s">
        <v>4</v>
      </c>
      <c r="D10" s="12">
        <v>498.5</v>
      </c>
      <c r="E10" s="122"/>
      <c r="F10" s="24"/>
      <c r="G10" s="4"/>
    </row>
    <row r="11" spans="1:7" x14ac:dyDescent="0.25">
      <c r="D11" s="1"/>
      <c r="E11" s="121"/>
      <c r="F11" s="23"/>
      <c r="G11" s="4"/>
    </row>
    <row r="12" spans="1:7" ht="135.75" customHeight="1" x14ac:dyDescent="0.25">
      <c r="A12" s="2" t="s">
        <v>23</v>
      </c>
      <c r="B12" s="5" t="s">
        <v>26</v>
      </c>
      <c r="D12" s="1"/>
      <c r="E12" s="121"/>
      <c r="F12" s="23"/>
      <c r="G12" s="4"/>
    </row>
    <row r="13" spans="1:7" x14ac:dyDescent="0.25">
      <c r="C13" s="12" t="s">
        <v>12</v>
      </c>
      <c r="D13" s="12">
        <v>1</v>
      </c>
      <c r="E13" s="122"/>
      <c r="F13" s="24"/>
      <c r="G13" s="4"/>
    </row>
    <row r="14" spans="1:7" x14ac:dyDescent="0.25">
      <c r="D14" s="1"/>
      <c r="E14" s="121"/>
      <c r="F14" s="23"/>
      <c r="G14" s="4"/>
    </row>
    <row r="15" spans="1:7" ht="150" x14ac:dyDescent="0.25">
      <c r="A15" s="2" t="s">
        <v>24</v>
      </c>
      <c r="B15" s="5" t="s">
        <v>38</v>
      </c>
      <c r="D15" s="1"/>
      <c r="E15" s="121"/>
      <c r="F15" s="23"/>
      <c r="G15" s="4"/>
    </row>
    <row r="16" spans="1:7" x14ac:dyDescent="0.25">
      <c r="A16" s="2"/>
      <c r="B16" s="5"/>
      <c r="C16" s="13" t="s">
        <v>13</v>
      </c>
      <c r="D16" s="13">
        <v>1</v>
      </c>
      <c r="E16" s="123"/>
      <c r="F16" s="25"/>
      <c r="G16" s="4"/>
    </row>
    <row r="17" spans="1:7" x14ac:dyDescent="0.25">
      <c r="A17" s="2"/>
      <c r="B17" s="5"/>
      <c r="C17" s="13"/>
      <c r="D17" s="13"/>
      <c r="E17" s="134"/>
      <c r="F17" s="134"/>
      <c r="G17" s="4"/>
    </row>
    <row r="18" spans="1:7" ht="409.5" x14ac:dyDescent="0.25">
      <c r="A18" s="2" t="s">
        <v>25</v>
      </c>
      <c r="B18" s="144" t="s">
        <v>129</v>
      </c>
      <c r="C18" s="13"/>
      <c r="D18" s="13"/>
      <c r="E18" s="134"/>
      <c r="F18" s="134"/>
      <c r="G18" s="4"/>
    </row>
    <row r="19" spans="1:7" x14ac:dyDescent="0.25">
      <c r="A19" s="2"/>
      <c r="B19" s="3" t="s">
        <v>48</v>
      </c>
      <c r="C19" s="142" t="s">
        <v>13</v>
      </c>
      <c r="D19" s="142">
        <f>ROUNDUP((498.5/40)*5,0)</f>
        <v>63</v>
      </c>
      <c r="E19" s="143"/>
      <c r="F19" s="143"/>
      <c r="G19" s="4"/>
    </row>
    <row r="20" spans="1:7" x14ac:dyDescent="0.25">
      <c r="A20" s="15"/>
      <c r="B20" s="16" t="s">
        <v>42</v>
      </c>
      <c r="C20" s="14"/>
      <c r="D20" s="14"/>
      <c r="E20" s="124"/>
      <c r="F20" s="26"/>
      <c r="G20" s="4"/>
    </row>
    <row r="21" spans="1:7" x14ac:dyDescent="0.25">
      <c r="D21" s="1"/>
      <c r="E21" s="121"/>
      <c r="F21" s="23"/>
      <c r="G21" s="4"/>
    </row>
    <row r="22" spans="1:7" x14ac:dyDescent="0.25">
      <c r="A22" s="2" t="s">
        <v>15</v>
      </c>
      <c r="B22" s="3" t="s">
        <v>16</v>
      </c>
      <c r="D22" s="1"/>
      <c r="E22" s="121"/>
      <c r="F22" s="23"/>
      <c r="G22" s="4"/>
    </row>
    <row r="23" spans="1:7" ht="285" x14ac:dyDescent="0.25">
      <c r="A23" s="2" t="s">
        <v>29</v>
      </c>
      <c r="B23" s="141" t="s">
        <v>130</v>
      </c>
      <c r="D23" s="1"/>
      <c r="E23" s="121"/>
      <c r="F23" s="23"/>
      <c r="G23" s="4"/>
    </row>
    <row r="24" spans="1:7" x14ac:dyDescent="0.25">
      <c r="B24" s="3" t="s">
        <v>34</v>
      </c>
      <c r="C24" s="12" t="s">
        <v>4</v>
      </c>
      <c r="D24" s="12">
        <v>498.5</v>
      </c>
      <c r="E24" s="122"/>
      <c r="F24" s="24"/>
      <c r="G24" s="4"/>
    </row>
    <row r="25" spans="1:7" x14ac:dyDescent="0.25">
      <c r="D25" s="1"/>
      <c r="E25" s="121"/>
      <c r="F25" s="23"/>
      <c r="G25" s="4"/>
    </row>
    <row r="26" spans="1:7" ht="135" customHeight="1" x14ac:dyDescent="0.25">
      <c r="A26" s="2" t="s">
        <v>3</v>
      </c>
      <c r="B26" s="5" t="s">
        <v>27</v>
      </c>
      <c r="D26" s="1"/>
      <c r="E26" s="121"/>
      <c r="F26" s="23"/>
      <c r="G26" s="4"/>
    </row>
    <row r="27" spans="1:7" x14ac:dyDescent="0.25">
      <c r="C27" s="13" t="s">
        <v>13</v>
      </c>
      <c r="D27" s="13">
        <v>1</v>
      </c>
      <c r="E27" s="123"/>
      <c r="F27" s="25"/>
      <c r="G27" s="4"/>
    </row>
    <row r="28" spans="1:7" x14ac:dyDescent="0.25">
      <c r="A28" s="15"/>
      <c r="B28" s="16" t="s">
        <v>43</v>
      </c>
      <c r="C28" s="14"/>
      <c r="D28" s="14"/>
      <c r="E28" s="124"/>
      <c r="F28" s="26"/>
      <c r="G28" s="4"/>
    </row>
    <row r="29" spans="1:7" x14ac:dyDescent="0.25">
      <c r="D29" s="1"/>
      <c r="E29" s="121"/>
      <c r="F29" s="23"/>
      <c r="G29" s="4"/>
    </row>
    <row r="30" spans="1:7" x14ac:dyDescent="0.25">
      <c r="A30" s="2" t="s">
        <v>18</v>
      </c>
      <c r="B30" s="3" t="s">
        <v>19</v>
      </c>
      <c r="D30" s="1"/>
      <c r="E30" s="121"/>
      <c r="F30" s="23"/>
      <c r="G30" s="4"/>
    </row>
    <row r="31" spans="1:7" s="9" customFormat="1" ht="270" customHeight="1" x14ac:dyDescent="0.25">
      <c r="A31" s="2" t="s">
        <v>2</v>
      </c>
      <c r="B31" s="5" t="s">
        <v>117</v>
      </c>
      <c r="C31" s="1"/>
      <c r="D31" s="1"/>
      <c r="E31" s="121"/>
      <c r="F31" s="23"/>
      <c r="G31" s="8"/>
    </row>
    <row r="32" spans="1:7" s="9" customFormat="1" x14ac:dyDescent="0.25">
      <c r="A32" s="2"/>
      <c r="B32" s="6"/>
      <c r="C32" s="12" t="s">
        <v>14</v>
      </c>
      <c r="D32" s="12">
        <v>12</v>
      </c>
      <c r="E32" s="122"/>
      <c r="F32" s="24"/>
      <c r="G32" s="8"/>
    </row>
    <row r="33" spans="1:7" s="9" customFormat="1" x14ac:dyDescent="0.25">
      <c r="A33" s="17"/>
      <c r="B33" s="18" t="s">
        <v>44</v>
      </c>
      <c r="C33" s="14"/>
      <c r="D33" s="14"/>
      <c r="E33" s="124"/>
      <c r="F33" s="26"/>
      <c r="G33" s="8"/>
    </row>
    <row r="34" spans="1:7" x14ac:dyDescent="0.25">
      <c r="A34" s="2"/>
      <c r="B34" s="6"/>
      <c r="D34" s="1"/>
      <c r="E34" s="121"/>
      <c r="F34" s="23"/>
      <c r="G34" s="4"/>
    </row>
    <row r="35" spans="1:7" x14ac:dyDescent="0.25">
      <c r="A35" s="2" t="s">
        <v>20</v>
      </c>
      <c r="B35" s="3" t="s">
        <v>21</v>
      </c>
      <c r="D35" s="1"/>
      <c r="E35" s="121"/>
      <c r="F35" s="23"/>
      <c r="G35" s="4"/>
    </row>
    <row r="36" spans="1:7" ht="152.25" customHeight="1" x14ac:dyDescent="0.25">
      <c r="A36" s="2" t="s">
        <v>2</v>
      </c>
      <c r="B36" s="5" t="s">
        <v>160</v>
      </c>
      <c r="D36" s="1"/>
      <c r="E36" s="121"/>
      <c r="F36" s="23"/>
      <c r="G36" s="4"/>
    </row>
    <row r="37" spans="1:7" x14ac:dyDescent="0.25">
      <c r="B37" s="3" t="s">
        <v>48</v>
      </c>
      <c r="C37" s="12" t="s">
        <v>4</v>
      </c>
      <c r="D37" s="12">
        <v>498.5</v>
      </c>
      <c r="E37" s="122"/>
      <c r="F37" s="24"/>
      <c r="G37" s="4"/>
    </row>
    <row r="38" spans="1:7" x14ac:dyDescent="0.25">
      <c r="C38" s="13"/>
      <c r="D38" s="13"/>
      <c r="E38" s="123"/>
      <c r="F38" s="25"/>
      <c r="G38" s="4"/>
    </row>
    <row r="39" spans="1:7" ht="88.5" customHeight="1" x14ac:dyDescent="0.25">
      <c r="A39" s="2" t="s">
        <v>17</v>
      </c>
      <c r="B39" s="5" t="s">
        <v>39</v>
      </c>
      <c r="D39" s="1"/>
      <c r="E39" s="121"/>
      <c r="F39" s="23"/>
      <c r="G39" s="4"/>
    </row>
    <row r="40" spans="1:7" x14ac:dyDescent="0.25">
      <c r="C40" s="12" t="s">
        <v>12</v>
      </c>
      <c r="D40" s="12">
        <v>1</v>
      </c>
      <c r="E40" s="122"/>
      <c r="F40" s="24"/>
    </row>
    <row r="41" spans="1:7" x14ac:dyDescent="0.25">
      <c r="D41" s="1"/>
      <c r="E41" s="121"/>
      <c r="F41" s="23"/>
      <c r="G41" s="4"/>
    </row>
    <row r="42" spans="1:7" ht="150.75" customHeight="1" x14ac:dyDescent="0.25">
      <c r="A42" s="2" t="s">
        <v>11</v>
      </c>
      <c r="B42" s="5" t="s">
        <v>30</v>
      </c>
      <c r="D42" s="1"/>
      <c r="E42" s="121"/>
      <c r="F42" s="23"/>
      <c r="G42" s="4"/>
    </row>
    <row r="43" spans="1:7" x14ac:dyDescent="0.25">
      <c r="B43" s="3" t="s">
        <v>48</v>
      </c>
      <c r="C43" s="12" t="s">
        <v>4</v>
      </c>
      <c r="D43" s="12">
        <v>498.5</v>
      </c>
      <c r="E43" s="122"/>
      <c r="F43" s="24"/>
      <c r="G43" s="4"/>
    </row>
    <row r="44" spans="1:7" x14ac:dyDescent="0.25">
      <c r="C44" s="13"/>
      <c r="D44" s="13"/>
      <c r="E44" s="119"/>
      <c r="F44" s="25"/>
      <c r="G44" s="4"/>
    </row>
    <row r="45" spans="1:7" ht="151.5" customHeight="1" x14ac:dyDescent="0.25">
      <c r="A45" s="2" t="s">
        <v>49</v>
      </c>
      <c r="B45" s="5" t="s">
        <v>31</v>
      </c>
      <c r="D45" s="1"/>
      <c r="E45" s="117"/>
      <c r="F45" s="23"/>
      <c r="G45" s="4"/>
    </row>
    <row r="46" spans="1:7" x14ac:dyDescent="0.25">
      <c r="B46" s="10" t="s">
        <v>33</v>
      </c>
      <c r="C46" s="12" t="s">
        <v>14</v>
      </c>
      <c r="D46" s="12">
        <v>12</v>
      </c>
      <c r="E46" s="118"/>
      <c r="F46" s="24"/>
      <c r="G46" s="4"/>
    </row>
    <row r="47" spans="1:7" x14ac:dyDescent="0.25">
      <c r="D47" s="1"/>
      <c r="E47" s="117"/>
      <c r="F47" s="23"/>
      <c r="G47" s="4"/>
    </row>
    <row r="48" spans="1:7" ht="88.5" customHeight="1" x14ac:dyDescent="0.25">
      <c r="A48" s="2" t="s">
        <v>24</v>
      </c>
      <c r="B48" s="5" t="s">
        <v>40</v>
      </c>
      <c r="D48" s="1"/>
      <c r="E48" s="117"/>
      <c r="F48" s="23"/>
      <c r="G48" s="4"/>
    </row>
    <row r="49" spans="1:7" x14ac:dyDescent="0.25">
      <c r="C49" s="12" t="s">
        <v>12</v>
      </c>
      <c r="D49" s="12">
        <v>1</v>
      </c>
      <c r="E49" s="126"/>
      <c r="F49" s="24"/>
    </row>
    <row r="50" spans="1:7" x14ac:dyDescent="0.25">
      <c r="D50" s="1"/>
      <c r="E50" s="125"/>
      <c r="F50" s="23"/>
    </row>
    <row r="51" spans="1:7" ht="78.75" customHeight="1" x14ac:dyDescent="0.25">
      <c r="A51" s="2" t="s">
        <v>25</v>
      </c>
      <c r="B51" s="5" t="s">
        <v>28</v>
      </c>
      <c r="D51" s="1"/>
      <c r="E51" s="125"/>
      <c r="F51" s="23"/>
      <c r="G51" s="4"/>
    </row>
    <row r="52" spans="1:7" x14ac:dyDescent="0.25">
      <c r="C52" s="13" t="s">
        <v>12</v>
      </c>
      <c r="D52" s="13">
        <v>1</v>
      </c>
      <c r="E52" s="127"/>
      <c r="F52" s="25"/>
    </row>
    <row r="53" spans="1:7" x14ac:dyDescent="0.25">
      <c r="A53" s="15"/>
      <c r="B53" s="16" t="s">
        <v>45</v>
      </c>
      <c r="C53" s="14"/>
      <c r="D53" s="14"/>
      <c r="E53" s="26"/>
      <c r="F53" s="26"/>
    </row>
    <row r="66" spans="1:7" x14ac:dyDescent="0.25">
      <c r="B66" s="11" t="s">
        <v>41</v>
      </c>
    </row>
    <row r="67" spans="1:7" x14ac:dyDescent="0.25">
      <c r="B67" s="11"/>
    </row>
    <row r="68" spans="1:7" x14ac:dyDescent="0.25">
      <c r="A68" s="2" t="s">
        <v>0</v>
      </c>
      <c r="B68" s="3" t="s">
        <v>1</v>
      </c>
      <c r="C68" s="12"/>
      <c r="D68" s="7"/>
      <c r="E68" s="28"/>
      <c r="F68" s="28"/>
      <c r="G68" s="4"/>
    </row>
    <row r="69" spans="1:7" x14ac:dyDescent="0.25">
      <c r="A69" s="2" t="s">
        <v>15</v>
      </c>
      <c r="B69" s="3" t="s">
        <v>16</v>
      </c>
      <c r="C69" s="14"/>
      <c r="D69" s="14"/>
      <c r="E69" s="26"/>
      <c r="F69" s="26"/>
      <c r="G69" s="4"/>
    </row>
    <row r="70" spans="1:7" x14ac:dyDescent="0.25">
      <c r="A70" s="2" t="s">
        <v>18</v>
      </c>
      <c r="B70" s="3" t="s">
        <v>19</v>
      </c>
      <c r="C70" s="14"/>
      <c r="D70" s="14"/>
      <c r="E70" s="26"/>
      <c r="F70" s="26"/>
      <c r="G70" s="4"/>
    </row>
    <row r="71" spans="1:7" x14ac:dyDescent="0.25">
      <c r="A71" s="2" t="s">
        <v>20</v>
      </c>
      <c r="B71" s="3" t="s">
        <v>21</v>
      </c>
      <c r="C71" s="14"/>
      <c r="D71" s="14"/>
      <c r="E71" s="26"/>
      <c r="F71" s="26"/>
      <c r="G71" s="4"/>
    </row>
    <row r="72" spans="1:7" x14ac:dyDescent="0.25">
      <c r="D72" s="164" t="s">
        <v>47</v>
      </c>
      <c r="E72" s="164"/>
      <c r="F72" s="26"/>
    </row>
  </sheetData>
  <mergeCells count="1">
    <mergeCell ref="D72:E7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tabSelected="1" topLeftCell="A49" workbookViewId="0">
      <selection activeCell="F80" sqref="F8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6" style="27" customWidth="1"/>
    <col min="7" max="16384" width="9.140625" style="3"/>
  </cols>
  <sheetData>
    <row r="1" spans="1:7" s="1" customFormat="1" ht="30" x14ac:dyDescent="0.25">
      <c r="A1" s="19" t="s">
        <v>5</v>
      </c>
      <c r="B1" s="19" t="s">
        <v>6</v>
      </c>
      <c r="C1" s="20" t="s">
        <v>7</v>
      </c>
      <c r="D1" s="19" t="s">
        <v>8</v>
      </c>
      <c r="E1" s="21" t="s">
        <v>9</v>
      </c>
      <c r="F1" s="21" t="s">
        <v>10</v>
      </c>
    </row>
    <row r="2" spans="1:7" s="1" customFormat="1" x14ac:dyDescent="0.25">
      <c r="A2" s="13" t="s">
        <v>163</v>
      </c>
      <c r="B2" s="155" t="s">
        <v>164</v>
      </c>
      <c r="C2" s="153"/>
      <c r="D2" s="13"/>
      <c r="E2" s="154"/>
      <c r="F2" s="154"/>
    </row>
    <row r="3" spans="1:7" s="1" customFormat="1" ht="180" x14ac:dyDescent="0.25">
      <c r="A3" s="139" t="s">
        <v>29</v>
      </c>
      <c r="B3" s="5" t="s">
        <v>166</v>
      </c>
      <c r="C3" s="153"/>
      <c r="D3" s="13"/>
      <c r="E3" s="154"/>
      <c r="F3" s="154"/>
    </row>
    <row r="4" spans="1:7" s="1" customFormat="1" x14ac:dyDescent="0.25">
      <c r="A4" s="139"/>
      <c r="B4" s="156"/>
      <c r="C4" s="157" t="s">
        <v>12</v>
      </c>
      <c r="D4" s="12">
        <v>1</v>
      </c>
      <c r="E4" s="167"/>
      <c r="F4" s="158"/>
    </row>
    <row r="5" spans="1:7" s="1" customFormat="1" x14ac:dyDescent="0.25">
      <c r="A5" s="15"/>
      <c r="B5" s="16" t="s">
        <v>165</v>
      </c>
      <c r="C5" s="14"/>
      <c r="D5" s="14"/>
      <c r="E5" s="135"/>
      <c r="F5" s="135"/>
    </row>
    <row r="6" spans="1:7" s="1" customFormat="1" x14ac:dyDescent="0.25">
      <c r="A6" s="137"/>
      <c r="B6" s="138"/>
      <c r="C6" s="13"/>
      <c r="D6" s="13"/>
      <c r="E6" s="134"/>
      <c r="F6" s="134"/>
    </row>
    <row r="7" spans="1:7" x14ac:dyDescent="0.25">
      <c r="A7" s="2" t="s">
        <v>0</v>
      </c>
      <c r="B7" s="3" t="s">
        <v>1</v>
      </c>
      <c r="D7" s="4"/>
      <c r="E7" s="22"/>
      <c r="F7" s="22"/>
      <c r="G7" s="4"/>
    </row>
    <row r="8" spans="1:7" ht="136.5" customHeight="1" x14ac:dyDescent="0.25">
      <c r="A8" s="2" t="s">
        <v>29</v>
      </c>
      <c r="B8" s="5" t="s">
        <v>132</v>
      </c>
      <c r="D8" s="1"/>
      <c r="E8" s="23"/>
      <c r="F8" s="23"/>
      <c r="G8" s="4"/>
    </row>
    <row r="9" spans="1:7" x14ac:dyDescent="0.25">
      <c r="B9" s="3" t="s">
        <v>34</v>
      </c>
      <c r="C9" s="12" t="s">
        <v>4</v>
      </c>
      <c r="D9" s="12">
        <v>29</v>
      </c>
      <c r="E9" s="168"/>
      <c r="F9" s="24"/>
      <c r="G9" s="4"/>
    </row>
    <row r="10" spans="1:7" x14ac:dyDescent="0.25">
      <c r="B10" s="3" t="s">
        <v>35</v>
      </c>
      <c r="C10" s="12" t="s">
        <v>4</v>
      </c>
      <c r="D10" s="12">
        <v>110</v>
      </c>
      <c r="E10" s="168"/>
      <c r="F10" s="24"/>
      <c r="G10" s="4"/>
    </row>
    <row r="11" spans="1:7" x14ac:dyDescent="0.25">
      <c r="B11" s="3" t="s">
        <v>36</v>
      </c>
      <c r="C11" s="12" t="s">
        <v>4</v>
      </c>
      <c r="D11" s="12">
        <v>341</v>
      </c>
      <c r="E11" s="168"/>
      <c r="F11" s="133"/>
      <c r="G11" s="4"/>
    </row>
    <row r="12" spans="1:7" x14ac:dyDescent="0.25">
      <c r="D12" s="1"/>
      <c r="E12" s="29"/>
      <c r="F12" s="23"/>
      <c r="G12" s="4"/>
    </row>
    <row r="13" spans="1:7" s="9" customFormat="1" ht="136.5" customHeight="1" x14ac:dyDescent="0.25">
      <c r="A13" s="2" t="s">
        <v>17</v>
      </c>
      <c r="B13" s="5" t="s">
        <v>122</v>
      </c>
      <c r="C13" s="1"/>
      <c r="D13" s="1"/>
      <c r="E13" s="29"/>
      <c r="F13" s="23"/>
      <c r="G13" s="8"/>
    </row>
    <row r="14" spans="1:7" s="9" customFormat="1" x14ac:dyDescent="0.25">
      <c r="A14" s="2"/>
      <c r="B14" s="6" t="s">
        <v>33</v>
      </c>
      <c r="C14" s="12" t="s">
        <v>14</v>
      </c>
      <c r="D14" s="12">
        <v>1</v>
      </c>
      <c r="E14" s="30"/>
      <c r="F14" s="24"/>
      <c r="G14" s="8"/>
    </row>
    <row r="15" spans="1:7" s="9" customFormat="1" x14ac:dyDescent="0.25">
      <c r="A15" s="2"/>
      <c r="B15" s="6" t="s">
        <v>118</v>
      </c>
      <c r="C15" s="12" t="s">
        <v>14</v>
      </c>
      <c r="D15" s="12">
        <v>1</v>
      </c>
      <c r="E15" s="133"/>
      <c r="F15" s="133"/>
      <c r="G15" s="8"/>
    </row>
    <row r="16" spans="1:7" s="9" customFormat="1" x14ac:dyDescent="0.25">
      <c r="A16" s="2"/>
      <c r="B16" s="6"/>
      <c r="C16" s="1"/>
      <c r="D16" s="1"/>
      <c r="E16" s="29"/>
      <c r="F16" s="23"/>
      <c r="G16" s="8"/>
    </row>
    <row r="17" spans="1:7" ht="167.25" customHeight="1" x14ac:dyDescent="0.25">
      <c r="A17" s="2" t="s">
        <v>23</v>
      </c>
      <c r="B17" s="5" t="s">
        <v>37</v>
      </c>
      <c r="D17" s="1"/>
      <c r="E17" s="29"/>
      <c r="F17" s="23"/>
      <c r="G17" s="4"/>
    </row>
    <row r="18" spans="1:7" x14ac:dyDescent="0.25">
      <c r="B18" s="3" t="s">
        <v>34</v>
      </c>
      <c r="C18" s="12" t="s">
        <v>4</v>
      </c>
      <c r="D18" s="12">
        <v>29</v>
      </c>
      <c r="E18" s="30"/>
      <c r="F18" s="24"/>
      <c r="G18" s="4"/>
    </row>
    <row r="19" spans="1:7" x14ac:dyDescent="0.25">
      <c r="B19" s="3" t="s">
        <v>35</v>
      </c>
      <c r="C19" s="12" t="s">
        <v>4</v>
      </c>
      <c r="D19" s="12">
        <v>110</v>
      </c>
      <c r="E19" s="30"/>
      <c r="F19" s="24"/>
      <c r="G19" s="4"/>
    </row>
    <row r="20" spans="1:7" x14ac:dyDescent="0.25">
      <c r="B20" s="3" t="s">
        <v>36</v>
      </c>
      <c r="C20" s="12" t="s">
        <v>4</v>
      </c>
      <c r="D20" s="12">
        <v>341</v>
      </c>
      <c r="E20" s="133"/>
      <c r="F20" s="133"/>
      <c r="G20" s="4"/>
    </row>
    <row r="21" spans="1:7" x14ac:dyDescent="0.25">
      <c r="D21" s="1"/>
      <c r="E21" s="29"/>
      <c r="F21" s="23"/>
      <c r="G21" s="4"/>
    </row>
    <row r="22" spans="1:7" ht="135.75" customHeight="1" x14ac:dyDescent="0.25">
      <c r="A22" s="2" t="s">
        <v>24</v>
      </c>
      <c r="B22" s="5" t="s">
        <v>26</v>
      </c>
      <c r="D22" s="1"/>
      <c r="E22" s="29"/>
      <c r="F22" s="23"/>
      <c r="G22" s="4"/>
    </row>
    <row r="23" spans="1:7" x14ac:dyDescent="0.25">
      <c r="C23" s="12" t="s">
        <v>12</v>
      </c>
      <c r="D23" s="12">
        <v>1</v>
      </c>
      <c r="E23" s="30"/>
      <c r="F23" s="24"/>
      <c r="G23" s="4"/>
    </row>
    <row r="24" spans="1:7" x14ac:dyDescent="0.25">
      <c r="D24" s="1"/>
      <c r="E24" s="29"/>
      <c r="F24" s="23"/>
      <c r="G24" s="4"/>
    </row>
    <row r="25" spans="1:7" ht="150" x14ac:dyDescent="0.25">
      <c r="A25" s="2" t="s">
        <v>25</v>
      </c>
      <c r="B25" s="5" t="s">
        <v>38</v>
      </c>
      <c r="D25" s="1"/>
      <c r="E25" s="29"/>
      <c r="F25" s="23"/>
      <c r="G25" s="4"/>
    </row>
    <row r="26" spans="1:7" x14ac:dyDescent="0.25">
      <c r="A26" s="2"/>
      <c r="B26" s="5"/>
      <c r="C26" s="12" t="s">
        <v>13</v>
      </c>
      <c r="D26" s="12">
        <v>1</v>
      </c>
      <c r="E26" s="133"/>
      <c r="F26" s="133"/>
      <c r="G26" s="4"/>
    </row>
    <row r="27" spans="1:7" x14ac:dyDescent="0.25">
      <c r="A27" s="2"/>
      <c r="B27" s="5"/>
      <c r="C27" s="13"/>
      <c r="D27" s="13"/>
      <c r="E27" s="134"/>
      <c r="F27" s="134"/>
      <c r="G27" s="4"/>
    </row>
    <row r="28" spans="1:7" ht="409.5" x14ac:dyDescent="0.25">
      <c r="A28" s="2" t="s">
        <v>128</v>
      </c>
      <c r="B28" s="144" t="s">
        <v>129</v>
      </c>
      <c r="C28" s="13"/>
      <c r="D28" s="13"/>
      <c r="E28" s="134"/>
      <c r="F28" s="134"/>
      <c r="G28" s="4"/>
    </row>
    <row r="29" spans="1:7" x14ac:dyDescent="0.25">
      <c r="A29" s="2"/>
      <c r="B29" s="10" t="s">
        <v>34</v>
      </c>
      <c r="C29" s="142" t="s">
        <v>13</v>
      </c>
      <c r="D29" s="142">
        <v>4</v>
      </c>
      <c r="E29" s="143"/>
      <c r="F29" s="143"/>
      <c r="G29" s="4"/>
    </row>
    <row r="30" spans="1:7" x14ac:dyDescent="0.25">
      <c r="A30" s="2"/>
      <c r="B30" s="10" t="s">
        <v>35</v>
      </c>
      <c r="C30" s="142" t="s">
        <v>13</v>
      </c>
      <c r="D30" s="142">
        <v>14</v>
      </c>
      <c r="E30" s="143"/>
      <c r="F30" s="143"/>
      <c r="G30" s="4"/>
    </row>
    <row r="31" spans="1:7" x14ac:dyDescent="0.25">
      <c r="A31" s="2"/>
      <c r="B31" s="10" t="s">
        <v>36</v>
      </c>
      <c r="C31" s="142" t="s">
        <v>13</v>
      </c>
      <c r="D31" s="142">
        <v>43</v>
      </c>
      <c r="E31" s="143"/>
      <c r="F31" s="143"/>
      <c r="G31" s="4"/>
    </row>
    <row r="32" spans="1:7" x14ac:dyDescent="0.25">
      <c r="A32" s="15"/>
      <c r="B32" s="16" t="s">
        <v>42</v>
      </c>
      <c r="C32" s="14"/>
      <c r="D32" s="14"/>
      <c r="E32" s="32"/>
      <c r="F32" s="26"/>
      <c r="G32" s="4"/>
    </row>
    <row r="33" spans="1:7" x14ac:dyDescent="0.25">
      <c r="D33" s="1"/>
      <c r="E33" s="29"/>
      <c r="F33" s="23"/>
      <c r="G33" s="4"/>
    </row>
    <row r="34" spans="1:7" x14ac:dyDescent="0.25">
      <c r="A34" s="2" t="s">
        <v>15</v>
      </c>
      <c r="B34" s="3" t="s">
        <v>16</v>
      </c>
      <c r="D34" s="1"/>
      <c r="E34" s="29"/>
      <c r="F34" s="23"/>
      <c r="G34" s="4"/>
    </row>
    <row r="35" spans="1:7" ht="409.5" x14ac:dyDescent="0.25">
      <c r="A35" s="2" t="s">
        <v>2</v>
      </c>
      <c r="B35" s="144" t="s">
        <v>131</v>
      </c>
      <c r="D35" s="1"/>
      <c r="E35" s="29"/>
      <c r="F35" s="23"/>
      <c r="G35" s="4"/>
    </row>
    <row r="36" spans="1:7" x14ac:dyDescent="0.25">
      <c r="B36" s="3" t="s">
        <v>34</v>
      </c>
      <c r="C36" s="12" t="s">
        <v>14</v>
      </c>
      <c r="D36" s="12">
        <v>2</v>
      </c>
      <c r="E36" s="30"/>
      <c r="F36" s="24"/>
      <c r="G36" s="4"/>
    </row>
    <row r="37" spans="1:7" x14ac:dyDescent="0.25">
      <c r="B37" s="3" t="s">
        <v>35</v>
      </c>
      <c r="C37" s="12" t="s">
        <v>14</v>
      </c>
      <c r="D37" s="12">
        <v>24</v>
      </c>
      <c r="E37" s="30"/>
      <c r="F37" s="24"/>
      <c r="G37" s="4"/>
    </row>
    <row r="38" spans="1:7" x14ac:dyDescent="0.25">
      <c r="B38" s="3" t="s">
        <v>36</v>
      </c>
      <c r="C38" s="12" t="s">
        <v>14</v>
      </c>
      <c r="D38" s="12">
        <v>91</v>
      </c>
      <c r="E38" s="30"/>
      <c r="F38" s="24"/>
      <c r="G38" s="4"/>
    </row>
    <row r="39" spans="1:7" x14ac:dyDescent="0.25">
      <c r="D39" s="1"/>
      <c r="E39" s="29"/>
      <c r="F39" s="23"/>
      <c r="G39" s="4"/>
    </row>
    <row r="40" spans="1:7" ht="285" x14ac:dyDescent="0.25">
      <c r="A40" s="2" t="s">
        <v>17</v>
      </c>
      <c r="B40" s="141" t="s">
        <v>130</v>
      </c>
      <c r="D40" s="1"/>
      <c r="E40" s="29"/>
      <c r="F40" s="23"/>
      <c r="G40" s="4"/>
    </row>
    <row r="41" spans="1:7" x14ac:dyDescent="0.25">
      <c r="B41" s="3" t="s">
        <v>34</v>
      </c>
      <c r="C41" s="12" t="s">
        <v>4</v>
      </c>
      <c r="D41" s="12">
        <v>29</v>
      </c>
      <c r="E41" s="30"/>
      <c r="F41" s="24"/>
      <c r="G41" s="4"/>
    </row>
    <row r="42" spans="1:7" x14ac:dyDescent="0.25">
      <c r="B42" s="3" t="s">
        <v>35</v>
      </c>
      <c r="C42" s="12" t="s">
        <v>4</v>
      </c>
      <c r="D42" s="12">
        <v>110</v>
      </c>
      <c r="E42" s="30"/>
      <c r="F42" s="24"/>
      <c r="G42" s="4"/>
    </row>
    <row r="43" spans="1:7" x14ac:dyDescent="0.25">
      <c r="D43" s="1"/>
      <c r="E43" s="29"/>
      <c r="F43" s="23"/>
      <c r="G43" s="4"/>
    </row>
    <row r="44" spans="1:7" ht="135" customHeight="1" x14ac:dyDescent="0.25">
      <c r="A44" s="2" t="s">
        <v>11</v>
      </c>
      <c r="B44" s="5" t="s">
        <v>27</v>
      </c>
      <c r="D44" s="1"/>
      <c r="E44" s="29"/>
      <c r="F44" s="23"/>
      <c r="G44" s="4"/>
    </row>
    <row r="45" spans="1:7" x14ac:dyDescent="0.25">
      <c r="C45" s="13" t="s">
        <v>13</v>
      </c>
      <c r="D45" s="13">
        <v>1</v>
      </c>
      <c r="E45" s="31"/>
      <c r="F45" s="25"/>
      <c r="G45" s="4"/>
    </row>
    <row r="46" spans="1:7" x14ac:dyDescent="0.25">
      <c r="A46" s="15"/>
      <c r="B46" s="16" t="s">
        <v>43</v>
      </c>
      <c r="C46" s="14"/>
      <c r="D46" s="14"/>
      <c r="E46" s="32"/>
      <c r="F46" s="26"/>
      <c r="G46" s="4"/>
    </row>
    <row r="47" spans="1:7" x14ac:dyDescent="0.25">
      <c r="D47" s="1"/>
      <c r="E47" s="29"/>
      <c r="F47" s="23"/>
      <c r="G47" s="4"/>
    </row>
    <row r="48" spans="1:7" x14ac:dyDescent="0.25">
      <c r="A48" s="2" t="s">
        <v>18</v>
      </c>
      <c r="B48" s="3" t="s">
        <v>19</v>
      </c>
      <c r="D48" s="1"/>
      <c r="E48" s="29"/>
      <c r="F48" s="23"/>
      <c r="G48" s="4"/>
    </row>
    <row r="49" spans="1:7" s="9" customFormat="1" ht="270" customHeight="1" x14ac:dyDescent="0.25">
      <c r="A49" s="2" t="s">
        <v>2</v>
      </c>
      <c r="B49" s="5" t="s">
        <v>56</v>
      </c>
      <c r="C49" s="1"/>
      <c r="D49" s="1"/>
      <c r="E49" s="29"/>
      <c r="F49" s="23"/>
      <c r="G49" s="8"/>
    </row>
    <row r="50" spans="1:7" s="9" customFormat="1" x14ac:dyDescent="0.25">
      <c r="A50" s="2"/>
      <c r="B50" s="6"/>
      <c r="C50" s="12" t="s">
        <v>14</v>
      </c>
      <c r="D50" s="12">
        <v>1</v>
      </c>
      <c r="E50" s="30"/>
      <c r="F50" s="24"/>
      <c r="G50" s="8"/>
    </row>
    <row r="51" spans="1:7" s="9" customFormat="1" x14ac:dyDescent="0.25">
      <c r="A51" s="2"/>
      <c r="B51" s="6"/>
      <c r="C51" s="13"/>
      <c r="D51" s="13"/>
      <c r="E51" s="134"/>
      <c r="F51" s="134"/>
      <c r="G51" s="8"/>
    </row>
    <row r="52" spans="1:7" s="9" customFormat="1" ht="403.5" customHeight="1" x14ac:dyDescent="0.25">
      <c r="A52" s="2" t="s">
        <v>3</v>
      </c>
      <c r="B52" s="5" t="s">
        <v>125</v>
      </c>
      <c r="C52" s="13"/>
      <c r="D52" s="13"/>
      <c r="E52" s="134"/>
      <c r="F52" s="134"/>
      <c r="G52" s="8"/>
    </row>
    <row r="53" spans="1:7" s="9" customFormat="1" ht="409.5" customHeight="1" x14ac:dyDescent="0.25">
      <c r="A53" s="2"/>
      <c r="B53" s="5" t="s">
        <v>126</v>
      </c>
      <c r="C53" s="13"/>
      <c r="D53" s="13"/>
      <c r="E53" s="134"/>
      <c r="F53" s="134"/>
      <c r="G53" s="8"/>
    </row>
    <row r="54" spans="1:7" s="9" customFormat="1" x14ac:dyDescent="0.25">
      <c r="A54" s="2"/>
      <c r="B54" s="6" t="s">
        <v>118</v>
      </c>
      <c r="C54" s="12" t="s">
        <v>14</v>
      </c>
      <c r="D54" s="12">
        <v>1</v>
      </c>
      <c r="E54" s="133"/>
      <c r="F54" s="133"/>
      <c r="G54" s="8"/>
    </row>
    <row r="55" spans="1:7" s="9" customFormat="1" x14ac:dyDescent="0.25">
      <c r="A55" s="17"/>
      <c r="B55" s="18" t="s">
        <v>44</v>
      </c>
      <c r="C55" s="14"/>
      <c r="D55" s="14"/>
      <c r="E55" s="135"/>
      <c r="F55" s="135"/>
      <c r="G55" s="8"/>
    </row>
    <row r="56" spans="1:7" s="9" customFormat="1" x14ac:dyDescent="0.25">
      <c r="A56" s="139"/>
      <c r="B56" s="140"/>
      <c r="C56" s="13"/>
      <c r="D56" s="13"/>
      <c r="E56" s="134"/>
      <c r="F56" s="134"/>
      <c r="G56" s="8"/>
    </row>
    <row r="57" spans="1:7" x14ac:dyDescent="0.25">
      <c r="A57" s="2" t="s">
        <v>20</v>
      </c>
      <c r="B57" s="3" t="s">
        <v>21</v>
      </c>
      <c r="D57" s="1"/>
      <c r="E57" s="29"/>
      <c r="F57" s="23"/>
      <c r="G57" s="4"/>
    </row>
    <row r="58" spans="1:7" ht="180" x14ac:dyDescent="0.25">
      <c r="A58" s="2" t="s">
        <v>2</v>
      </c>
      <c r="B58" s="5" t="s">
        <v>159</v>
      </c>
      <c r="D58" s="1"/>
      <c r="E58" s="29"/>
      <c r="F58" s="23"/>
      <c r="G58" s="4"/>
    </row>
    <row r="59" spans="1:7" x14ac:dyDescent="0.25">
      <c r="B59" s="3" t="s">
        <v>34</v>
      </c>
      <c r="C59" s="12" t="s">
        <v>4</v>
      </c>
      <c r="D59" s="12">
        <v>29</v>
      </c>
      <c r="E59" s="30"/>
      <c r="F59" s="24"/>
      <c r="G59" s="4"/>
    </row>
    <row r="60" spans="1:7" x14ac:dyDescent="0.25">
      <c r="B60" s="3" t="s">
        <v>35</v>
      </c>
      <c r="C60" s="12" t="s">
        <v>4</v>
      </c>
      <c r="D60" s="12">
        <f>D10</f>
        <v>110</v>
      </c>
      <c r="E60" s="30"/>
      <c r="F60" s="24"/>
      <c r="G60" s="4"/>
    </row>
    <row r="61" spans="1:7" x14ac:dyDescent="0.25">
      <c r="B61" s="3" t="s">
        <v>36</v>
      </c>
      <c r="C61" s="12" t="s">
        <v>4</v>
      </c>
      <c r="D61" s="12">
        <f>D11</f>
        <v>341</v>
      </c>
      <c r="E61" s="133"/>
      <c r="F61" s="133"/>
      <c r="G61" s="4"/>
    </row>
    <row r="62" spans="1:7" x14ac:dyDescent="0.25">
      <c r="B62" s="3" t="s">
        <v>124</v>
      </c>
      <c r="C62" s="12" t="s">
        <v>4</v>
      </c>
      <c r="D62" s="12">
        <v>17</v>
      </c>
      <c r="E62" s="133"/>
      <c r="F62" s="133"/>
      <c r="G62" s="4"/>
    </row>
    <row r="63" spans="1:7" x14ac:dyDescent="0.25">
      <c r="C63" s="13"/>
      <c r="D63" s="13"/>
      <c r="E63" s="31"/>
      <c r="F63" s="25"/>
      <c r="G63" s="4"/>
    </row>
    <row r="64" spans="1:7" ht="88.5" customHeight="1" x14ac:dyDescent="0.25">
      <c r="A64" s="2" t="s">
        <v>17</v>
      </c>
      <c r="B64" s="5" t="s">
        <v>39</v>
      </c>
      <c r="D64" s="1"/>
      <c r="E64" s="29"/>
      <c r="F64" s="23"/>
      <c r="G64" s="4"/>
    </row>
    <row r="65" spans="1:7" x14ac:dyDescent="0.25">
      <c r="C65" s="12" t="s">
        <v>12</v>
      </c>
      <c r="D65" s="12">
        <v>1</v>
      </c>
      <c r="E65" s="30"/>
      <c r="F65" s="24"/>
    </row>
    <row r="66" spans="1:7" x14ac:dyDescent="0.25">
      <c r="D66" s="1"/>
      <c r="E66" s="29"/>
      <c r="F66" s="23"/>
      <c r="G66" s="4"/>
    </row>
    <row r="67" spans="1:7" ht="150.75" customHeight="1" x14ac:dyDescent="0.25">
      <c r="A67" s="2" t="s">
        <v>11</v>
      </c>
      <c r="B67" s="5" t="s">
        <v>119</v>
      </c>
      <c r="D67" s="1"/>
      <c r="E67" s="29"/>
      <c r="F67" s="23"/>
      <c r="G67" s="4"/>
    </row>
    <row r="68" spans="1:7" x14ac:dyDescent="0.25">
      <c r="B68" s="3" t="s">
        <v>34</v>
      </c>
      <c r="C68" s="12" t="s">
        <v>4</v>
      </c>
      <c r="D68" s="12">
        <f>D9</f>
        <v>29</v>
      </c>
      <c r="E68" s="30"/>
      <c r="F68" s="24"/>
      <c r="G68" s="4"/>
    </row>
    <row r="69" spans="1:7" x14ac:dyDescent="0.25">
      <c r="B69" s="3" t="s">
        <v>35</v>
      </c>
      <c r="C69" s="12" t="s">
        <v>4</v>
      </c>
      <c r="D69" s="12">
        <f>D10</f>
        <v>110</v>
      </c>
      <c r="E69" s="30"/>
      <c r="F69" s="24"/>
      <c r="G69" s="4"/>
    </row>
    <row r="70" spans="1:7" x14ac:dyDescent="0.25">
      <c r="B70" s="3" t="s">
        <v>36</v>
      </c>
      <c r="C70" s="12" t="s">
        <v>4</v>
      </c>
      <c r="D70" s="12">
        <f>D20</f>
        <v>341</v>
      </c>
      <c r="E70" s="133"/>
      <c r="F70" s="133"/>
      <c r="G70" s="4"/>
    </row>
    <row r="71" spans="1:7" x14ac:dyDescent="0.25">
      <c r="B71" s="3" t="s">
        <v>124</v>
      </c>
      <c r="C71" s="12" t="s">
        <v>4</v>
      </c>
      <c r="D71" s="12">
        <v>17</v>
      </c>
      <c r="E71" s="133"/>
      <c r="F71" s="133"/>
      <c r="G71" s="4"/>
    </row>
    <row r="72" spans="1:7" x14ac:dyDescent="0.25">
      <c r="D72" s="1"/>
      <c r="E72" s="29"/>
      <c r="F72" s="23"/>
      <c r="G72" s="4"/>
    </row>
    <row r="73" spans="1:7" ht="155.25" customHeight="1" x14ac:dyDescent="0.25">
      <c r="A73" s="2" t="s">
        <v>49</v>
      </c>
      <c r="B73" s="5" t="s">
        <v>31</v>
      </c>
      <c r="D73" s="1"/>
      <c r="E73" s="29"/>
      <c r="F73" s="23"/>
      <c r="G73" s="4"/>
    </row>
    <row r="74" spans="1:7" x14ac:dyDescent="0.25">
      <c r="B74" s="10" t="s">
        <v>33</v>
      </c>
      <c r="C74" s="12" t="s">
        <v>14</v>
      </c>
      <c r="D74" s="12">
        <v>1</v>
      </c>
      <c r="E74" s="30"/>
      <c r="F74" s="24"/>
      <c r="G74" s="4"/>
    </row>
    <row r="75" spans="1:7" x14ac:dyDescent="0.25">
      <c r="D75" s="1"/>
      <c r="E75" s="29"/>
      <c r="F75" s="23"/>
      <c r="G75" s="4"/>
    </row>
    <row r="76" spans="1:7" ht="88.5" customHeight="1" x14ac:dyDescent="0.25">
      <c r="A76" s="2" t="s">
        <v>24</v>
      </c>
      <c r="B76" s="5" t="s">
        <v>40</v>
      </c>
      <c r="D76" s="1"/>
      <c r="E76" s="29"/>
      <c r="F76" s="23"/>
      <c r="G76" s="4"/>
    </row>
    <row r="77" spans="1:7" x14ac:dyDescent="0.25">
      <c r="C77" s="12" t="s">
        <v>12</v>
      </c>
      <c r="D77" s="12">
        <v>1</v>
      </c>
      <c r="E77" s="30"/>
      <c r="F77" s="24"/>
    </row>
    <row r="78" spans="1:7" x14ac:dyDescent="0.25">
      <c r="D78" s="1"/>
      <c r="E78" s="29"/>
      <c r="F78" s="23"/>
    </row>
    <row r="79" spans="1:7" ht="78.75" customHeight="1" x14ac:dyDescent="0.25">
      <c r="A79" s="2" t="s">
        <v>25</v>
      </c>
      <c r="B79" s="5" t="s">
        <v>28</v>
      </c>
      <c r="D79" s="1"/>
      <c r="E79" s="29"/>
      <c r="F79" s="23"/>
      <c r="G79" s="4"/>
    </row>
    <row r="80" spans="1:7" x14ac:dyDescent="0.25">
      <c r="C80" s="13" t="s">
        <v>12</v>
      </c>
      <c r="D80" s="13">
        <v>1</v>
      </c>
      <c r="E80" s="31"/>
      <c r="F80" s="25"/>
    </row>
    <row r="81" spans="1:7" x14ac:dyDescent="0.25">
      <c r="A81" s="15"/>
      <c r="B81" s="16" t="s">
        <v>45</v>
      </c>
      <c r="C81" s="14"/>
      <c r="D81" s="14"/>
      <c r="E81" s="26"/>
      <c r="F81" s="26"/>
    </row>
    <row r="88" spans="1:7" x14ac:dyDescent="0.25">
      <c r="B88" s="11" t="s">
        <v>41</v>
      </c>
    </row>
    <row r="89" spans="1:7" x14ac:dyDescent="0.25">
      <c r="B89" s="11"/>
    </row>
    <row r="90" spans="1:7" x14ac:dyDescent="0.25">
      <c r="A90" s="4" t="s">
        <v>163</v>
      </c>
      <c r="B90" s="159" t="s">
        <v>164</v>
      </c>
      <c r="C90" s="12"/>
      <c r="D90" s="160"/>
      <c r="E90" s="161"/>
      <c r="F90" s="161"/>
    </row>
    <row r="91" spans="1:7" x14ac:dyDescent="0.25">
      <c r="A91" s="2" t="s">
        <v>0</v>
      </c>
      <c r="B91" s="3" t="s">
        <v>1</v>
      </c>
      <c r="C91" s="12"/>
      <c r="D91" s="7"/>
      <c r="E91" s="28"/>
      <c r="F91" s="28"/>
      <c r="G91" s="4"/>
    </row>
    <row r="92" spans="1:7" x14ac:dyDescent="0.25">
      <c r="A92" s="2" t="s">
        <v>15</v>
      </c>
      <c r="B92" s="3" t="s">
        <v>16</v>
      </c>
      <c r="C92" s="14"/>
      <c r="D92" s="14"/>
      <c r="E92" s="26"/>
      <c r="F92" s="26"/>
      <c r="G92" s="4"/>
    </row>
    <row r="93" spans="1:7" x14ac:dyDescent="0.25">
      <c r="A93" s="2" t="s">
        <v>18</v>
      </c>
      <c r="B93" s="3" t="s">
        <v>19</v>
      </c>
      <c r="C93" s="14"/>
      <c r="D93" s="14"/>
      <c r="E93" s="26"/>
      <c r="F93" s="26"/>
      <c r="G93" s="4"/>
    </row>
    <row r="94" spans="1:7" x14ac:dyDescent="0.25">
      <c r="A94" s="2" t="s">
        <v>20</v>
      </c>
      <c r="B94" s="3" t="s">
        <v>21</v>
      </c>
      <c r="C94" s="14"/>
      <c r="D94" s="14"/>
      <c r="E94" s="26"/>
      <c r="F94" s="26"/>
      <c r="G94" s="4"/>
    </row>
    <row r="95" spans="1:7" x14ac:dyDescent="0.25">
      <c r="D95" s="164" t="s">
        <v>47</v>
      </c>
      <c r="E95" s="164"/>
      <c r="F95" s="26"/>
    </row>
  </sheetData>
  <mergeCells count="1">
    <mergeCell ref="D95:E95"/>
  </mergeCells>
  <pageMargins left="0.70866141732283472" right="0.70866141732283472" top="0.74803149606299213" bottom="0.74803149606299213" header="0.31496062992125984" footer="0.31496062992125984"/>
  <pageSetup paperSize="9" scale="96" fitToHeight="0" orientation="portrait" r:id="rId1"/>
  <headerFooter>
    <oddHeader>&amp;LIZVEDBENI PROJEKT SANACIJE
RIJEČKE OBILAZNICE
&amp;CTROŠKOVNIK RADOVA
&amp;A&amp;RStrana &amp;P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workbookViewId="0">
      <selection activeCell="H88" sqref="H8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145</v>
      </c>
      <c r="D3" s="1"/>
      <c r="E3" s="23"/>
      <c r="F3" s="23"/>
      <c r="G3" s="4"/>
    </row>
    <row r="4" spans="1:7" x14ac:dyDescent="0.25">
      <c r="B4" s="3" t="s">
        <v>34</v>
      </c>
      <c r="C4" s="12" t="s">
        <v>4</v>
      </c>
      <c r="D4" s="12">
        <v>69.400000000000006</v>
      </c>
      <c r="E4" s="129"/>
      <c r="F4" s="24"/>
      <c r="G4" s="4"/>
    </row>
    <row r="5" spans="1:7" x14ac:dyDescent="0.25">
      <c r="B5" s="3" t="s">
        <v>51</v>
      </c>
      <c r="C5" s="12" t="s">
        <v>4</v>
      </c>
      <c r="D5" s="12">
        <v>86.2</v>
      </c>
      <c r="E5" s="129"/>
      <c r="F5" s="24"/>
      <c r="G5" s="4"/>
    </row>
    <row r="6" spans="1:7" x14ac:dyDescent="0.25">
      <c r="D6" s="1"/>
      <c r="E6" s="128"/>
      <c r="F6" s="23"/>
      <c r="G6" s="4"/>
    </row>
    <row r="7" spans="1:7" s="9" customFormat="1" ht="121.5" customHeight="1" x14ac:dyDescent="0.25">
      <c r="A7" s="2" t="s">
        <v>17</v>
      </c>
      <c r="B7" s="5" t="s">
        <v>64</v>
      </c>
      <c r="C7" s="1"/>
      <c r="D7" s="1"/>
      <c r="E7" s="128"/>
      <c r="F7" s="23"/>
      <c r="G7" s="8"/>
    </row>
    <row r="8" spans="1:7" s="9" customFormat="1" x14ac:dyDescent="0.25">
      <c r="A8" s="2"/>
      <c r="B8" s="6"/>
      <c r="C8" s="12" t="s">
        <v>14</v>
      </c>
      <c r="D8" s="12">
        <v>3</v>
      </c>
      <c r="E8" s="129"/>
      <c r="F8" s="24"/>
      <c r="G8" s="8"/>
    </row>
    <row r="9" spans="1:7" s="9" customFormat="1" x14ac:dyDescent="0.25">
      <c r="A9" s="2"/>
      <c r="B9" s="6"/>
      <c r="C9" s="1"/>
      <c r="D9" s="1"/>
      <c r="E9" s="128"/>
      <c r="F9" s="23"/>
      <c r="G9" s="8"/>
    </row>
    <row r="10" spans="1:7" s="9" customFormat="1" ht="122.25" customHeight="1" x14ac:dyDescent="0.25">
      <c r="A10" s="2" t="s">
        <v>22</v>
      </c>
      <c r="B10" s="6" t="s">
        <v>63</v>
      </c>
      <c r="C10" s="1"/>
      <c r="D10" s="1"/>
      <c r="E10" s="128"/>
      <c r="F10" s="23"/>
      <c r="G10" s="8"/>
    </row>
    <row r="11" spans="1:7" s="9" customFormat="1" x14ac:dyDescent="0.25">
      <c r="A11" s="2"/>
      <c r="B11" s="6"/>
      <c r="C11" s="12" t="s">
        <v>14</v>
      </c>
      <c r="D11" s="12">
        <v>6</v>
      </c>
      <c r="E11" s="129"/>
      <c r="F11" s="24"/>
      <c r="G11" s="8"/>
    </row>
    <row r="12" spans="1:7" x14ac:dyDescent="0.25">
      <c r="D12" s="1"/>
      <c r="E12" s="128"/>
      <c r="F12" s="23"/>
      <c r="G12" s="4"/>
    </row>
    <row r="13" spans="1:7" ht="167.25" customHeight="1" x14ac:dyDescent="0.25">
      <c r="A13" s="2" t="s">
        <v>23</v>
      </c>
      <c r="B13" s="5" t="s">
        <v>37</v>
      </c>
      <c r="D13" s="1"/>
      <c r="E13" s="128"/>
      <c r="F13" s="23"/>
      <c r="G13" s="4"/>
    </row>
    <row r="14" spans="1:7" x14ac:dyDescent="0.25">
      <c r="B14" s="3" t="s">
        <v>34</v>
      </c>
      <c r="C14" s="12" t="s">
        <v>4</v>
      </c>
      <c r="D14" s="12">
        <v>69.400000000000006</v>
      </c>
      <c r="E14" s="129"/>
      <c r="F14" s="24"/>
      <c r="G14" s="4"/>
    </row>
    <row r="15" spans="1:7" x14ac:dyDescent="0.25">
      <c r="B15" s="3" t="s">
        <v>51</v>
      </c>
      <c r="C15" s="12" t="s">
        <v>4</v>
      </c>
      <c r="D15" s="12">
        <v>86.2</v>
      </c>
      <c r="E15" s="129"/>
      <c r="F15" s="24"/>
      <c r="G15" s="4"/>
    </row>
    <row r="16" spans="1:7" x14ac:dyDescent="0.25">
      <c r="D16" s="1"/>
      <c r="E16" s="128"/>
      <c r="F16" s="23"/>
      <c r="G16" s="4"/>
    </row>
    <row r="17" spans="1:7" ht="135.75" customHeight="1" x14ac:dyDescent="0.25">
      <c r="A17" s="2" t="s">
        <v>24</v>
      </c>
      <c r="B17" s="5" t="s">
        <v>26</v>
      </c>
      <c r="D17" s="1"/>
      <c r="E17" s="128"/>
      <c r="F17" s="23"/>
      <c r="G17" s="4"/>
    </row>
    <row r="18" spans="1:7" x14ac:dyDescent="0.25">
      <c r="C18" s="12" t="s">
        <v>12</v>
      </c>
      <c r="D18" s="12">
        <v>1</v>
      </c>
      <c r="E18" s="129"/>
      <c r="F18" s="24"/>
      <c r="G18" s="4"/>
    </row>
    <row r="19" spans="1:7" x14ac:dyDescent="0.25">
      <c r="D19" s="1"/>
      <c r="E19" s="128"/>
      <c r="F19" s="23"/>
      <c r="G19" s="4"/>
    </row>
    <row r="20" spans="1:7" ht="150" x14ac:dyDescent="0.25">
      <c r="A20" s="2" t="s">
        <v>25</v>
      </c>
      <c r="B20" s="5" t="s">
        <v>38</v>
      </c>
      <c r="D20" s="1"/>
      <c r="E20" s="128"/>
      <c r="F20" s="23"/>
      <c r="G20" s="4"/>
    </row>
    <row r="21" spans="1:7" x14ac:dyDescent="0.25">
      <c r="A21" s="2"/>
      <c r="B21" s="5"/>
      <c r="C21" s="13" t="s">
        <v>13</v>
      </c>
      <c r="D21" s="13">
        <v>1</v>
      </c>
      <c r="E21" s="130"/>
      <c r="F21" s="25"/>
      <c r="G21" s="4"/>
    </row>
    <row r="22" spans="1:7" x14ac:dyDescent="0.25">
      <c r="A22" s="2"/>
      <c r="B22" s="5"/>
      <c r="C22" s="13"/>
      <c r="D22" s="13"/>
      <c r="E22" s="134"/>
      <c r="F22" s="134"/>
      <c r="G22" s="4"/>
    </row>
    <row r="23" spans="1:7" ht="409.5" x14ac:dyDescent="0.25">
      <c r="A23" s="2" t="s">
        <v>128</v>
      </c>
      <c r="B23" s="144" t="s">
        <v>129</v>
      </c>
      <c r="C23" s="13"/>
      <c r="D23" s="13"/>
      <c r="E23" s="134"/>
      <c r="F23" s="134"/>
      <c r="G23" s="4"/>
    </row>
    <row r="24" spans="1:7" x14ac:dyDescent="0.25">
      <c r="A24" s="2"/>
      <c r="B24" s="3" t="s">
        <v>34</v>
      </c>
      <c r="C24" s="142" t="s">
        <v>13</v>
      </c>
      <c r="D24" s="142">
        <f>ROUNDUP((69.4/40)*5,0)</f>
        <v>9</v>
      </c>
      <c r="E24" s="143"/>
      <c r="F24" s="143"/>
      <c r="G24" s="4"/>
    </row>
    <row r="25" spans="1:7" x14ac:dyDescent="0.25">
      <c r="A25" s="2"/>
      <c r="B25" s="3" t="s">
        <v>51</v>
      </c>
      <c r="C25" s="142" t="s">
        <v>13</v>
      </c>
      <c r="D25" s="142">
        <f>ROUNDUP((86.2/40)*5,0)</f>
        <v>11</v>
      </c>
      <c r="E25" s="143"/>
      <c r="F25" s="143"/>
      <c r="G25" s="4"/>
    </row>
    <row r="26" spans="1:7" x14ac:dyDescent="0.25">
      <c r="A26" s="15"/>
      <c r="B26" s="16" t="s">
        <v>42</v>
      </c>
      <c r="C26" s="14"/>
      <c r="D26" s="14"/>
      <c r="E26" s="131"/>
      <c r="F26" s="26"/>
      <c r="G26" s="4"/>
    </row>
    <row r="27" spans="1:7" x14ac:dyDescent="0.25">
      <c r="D27" s="1"/>
      <c r="E27" s="128"/>
      <c r="F27" s="23"/>
      <c r="G27" s="4"/>
    </row>
    <row r="28" spans="1:7" x14ac:dyDescent="0.25">
      <c r="A28" s="2" t="s">
        <v>15</v>
      </c>
      <c r="B28" s="3" t="s">
        <v>16</v>
      </c>
      <c r="D28" s="1"/>
      <c r="E28" s="128"/>
      <c r="F28" s="23"/>
      <c r="G28" s="4"/>
    </row>
    <row r="29" spans="1:7" ht="409.5" x14ac:dyDescent="0.25">
      <c r="A29" s="2" t="s">
        <v>2</v>
      </c>
      <c r="B29" s="144" t="s">
        <v>131</v>
      </c>
      <c r="D29" s="1"/>
      <c r="E29" s="128"/>
      <c r="F29" s="23"/>
      <c r="G29" s="4"/>
    </row>
    <row r="30" spans="1:7" x14ac:dyDescent="0.25">
      <c r="B30" s="3" t="s">
        <v>34</v>
      </c>
      <c r="C30" s="12" t="s">
        <v>14</v>
      </c>
      <c r="D30" s="12">
        <v>23</v>
      </c>
      <c r="E30" s="129"/>
      <c r="F30" s="24"/>
      <c r="G30" s="4"/>
    </row>
    <row r="31" spans="1:7" x14ac:dyDescent="0.25">
      <c r="B31" s="3" t="s">
        <v>51</v>
      </c>
      <c r="C31" s="12" t="s">
        <v>14</v>
      </c>
      <c r="D31" s="12">
        <v>19</v>
      </c>
      <c r="E31" s="129"/>
      <c r="F31" s="24"/>
      <c r="G31" s="4"/>
    </row>
    <row r="32" spans="1:7" x14ac:dyDescent="0.25">
      <c r="D32" s="1"/>
      <c r="E32" s="128"/>
      <c r="F32" s="23"/>
      <c r="G32" s="4"/>
    </row>
    <row r="33" spans="1:7" ht="285" x14ac:dyDescent="0.25">
      <c r="A33" s="2" t="s">
        <v>17</v>
      </c>
      <c r="B33" s="141" t="s">
        <v>130</v>
      </c>
      <c r="D33" s="1"/>
      <c r="E33" s="128"/>
      <c r="F33" s="23"/>
      <c r="G33" s="4"/>
    </row>
    <row r="34" spans="1:7" x14ac:dyDescent="0.25">
      <c r="B34" s="3" t="s">
        <v>51</v>
      </c>
      <c r="C34" s="12" t="s">
        <v>4</v>
      </c>
      <c r="D34" s="12">
        <v>16</v>
      </c>
      <c r="E34" s="129"/>
      <c r="F34" s="24"/>
      <c r="G34" s="4"/>
    </row>
    <row r="35" spans="1:7" x14ac:dyDescent="0.25">
      <c r="D35" s="1"/>
      <c r="E35" s="128"/>
      <c r="F35" s="23"/>
      <c r="G35" s="4"/>
    </row>
    <row r="36" spans="1:7" ht="135" customHeight="1" x14ac:dyDescent="0.25">
      <c r="A36" s="2" t="s">
        <v>11</v>
      </c>
      <c r="B36" s="5" t="s">
        <v>27</v>
      </c>
      <c r="D36" s="1"/>
      <c r="E36" s="128"/>
      <c r="F36" s="23"/>
      <c r="G36" s="4"/>
    </row>
    <row r="37" spans="1:7" x14ac:dyDescent="0.25">
      <c r="C37" s="13" t="s">
        <v>13</v>
      </c>
      <c r="D37" s="13">
        <v>1</v>
      </c>
      <c r="E37" s="130"/>
      <c r="F37" s="25"/>
      <c r="G37" s="4"/>
    </row>
    <row r="38" spans="1:7" x14ac:dyDescent="0.25">
      <c r="A38" s="15"/>
      <c r="B38" s="16" t="s">
        <v>43</v>
      </c>
      <c r="C38" s="14"/>
      <c r="D38" s="14"/>
      <c r="E38" s="131"/>
      <c r="F38" s="26"/>
      <c r="G38" s="4"/>
    </row>
    <row r="39" spans="1:7" x14ac:dyDescent="0.25">
      <c r="D39" s="1"/>
      <c r="E39" s="128"/>
      <c r="F39" s="23"/>
      <c r="G39" s="4"/>
    </row>
    <row r="40" spans="1:7" x14ac:dyDescent="0.25">
      <c r="A40" s="2" t="s">
        <v>18</v>
      </c>
      <c r="B40" s="3" t="s">
        <v>19</v>
      </c>
      <c r="D40" s="1"/>
      <c r="E40" s="128"/>
      <c r="F40" s="23"/>
      <c r="G40" s="4"/>
    </row>
    <row r="41" spans="1:7" s="9" customFormat="1" ht="270" customHeight="1" x14ac:dyDescent="0.25">
      <c r="A41" s="2" t="s">
        <v>2</v>
      </c>
      <c r="B41" s="5" t="s">
        <v>56</v>
      </c>
      <c r="C41" s="1"/>
      <c r="D41" s="1"/>
      <c r="E41" s="128"/>
      <c r="F41" s="23"/>
      <c r="G41" s="8"/>
    </row>
    <row r="42" spans="1:7" s="9" customFormat="1" x14ac:dyDescent="0.25">
      <c r="A42" s="2"/>
      <c r="B42" s="6"/>
      <c r="C42" s="12" t="s">
        <v>14</v>
      </c>
      <c r="D42" s="12">
        <v>3</v>
      </c>
      <c r="E42" s="129"/>
      <c r="F42" s="24"/>
      <c r="G42" s="8"/>
    </row>
    <row r="43" spans="1:7" s="9" customFormat="1" x14ac:dyDescent="0.25">
      <c r="A43" s="2"/>
      <c r="B43" s="6"/>
      <c r="C43" s="1"/>
      <c r="D43" s="1"/>
      <c r="E43" s="128"/>
      <c r="F43" s="23"/>
      <c r="G43" s="8"/>
    </row>
    <row r="44" spans="1:7" s="9" customFormat="1" ht="255.75" customHeight="1" x14ac:dyDescent="0.25">
      <c r="A44" s="2" t="s">
        <v>17</v>
      </c>
      <c r="B44" s="5" t="s">
        <v>57</v>
      </c>
      <c r="C44" s="1"/>
      <c r="D44" s="1"/>
      <c r="E44" s="128"/>
      <c r="F44" s="23"/>
      <c r="G44" s="8"/>
    </row>
    <row r="45" spans="1:7" s="9" customFormat="1" x14ac:dyDescent="0.25">
      <c r="A45" s="2"/>
      <c r="B45" s="6"/>
      <c r="C45" s="13" t="s">
        <v>14</v>
      </c>
      <c r="D45" s="13">
        <v>6</v>
      </c>
      <c r="E45" s="130"/>
      <c r="F45" s="25"/>
      <c r="G45" s="8"/>
    </row>
    <row r="46" spans="1:7" s="9" customFormat="1" x14ac:dyDescent="0.25">
      <c r="A46" s="17"/>
      <c r="B46" s="18" t="s">
        <v>44</v>
      </c>
      <c r="C46" s="14"/>
      <c r="D46" s="14"/>
      <c r="E46" s="131"/>
      <c r="F46" s="26"/>
      <c r="G46" s="8"/>
    </row>
    <row r="47" spans="1:7" x14ac:dyDescent="0.25">
      <c r="A47" s="2"/>
      <c r="B47" s="6"/>
      <c r="D47" s="1"/>
      <c r="E47" s="128"/>
      <c r="F47" s="23"/>
      <c r="G47" s="4"/>
    </row>
    <row r="48" spans="1:7" x14ac:dyDescent="0.25">
      <c r="A48" s="2" t="s">
        <v>20</v>
      </c>
      <c r="B48" s="3" t="s">
        <v>21</v>
      </c>
      <c r="D48" s="1"/>
      <c r="E48" s="128"/>
      <c r="F48" s="23"/>
      <c r="G48" s="4"/>
    </row>
    <row r="49" spans="1:7" ht="152.25" customHeight="1" x14ac:dyDescent="0.25">
      <c r="A49" s="2" t="s">
        <v>2</v>
      </c>
      <c r="B49" s="5" t="s">
        <v>160</v>
      </c>
      <c r="D49" s="1"/>
      <c r="E49" s="128"/>
      <c r="F49" s="23"/>
      <c r="G49" s="4"/>
    </row>
    <row r="50" spans="1:7" x14ac:dyDescent="0.25">
      <c r="B50" s="3" t="s">
        <v>34</v>
      </c>
      <c r="C50" s="12" t="s">
        <v>4</v>
      </c>
      <c r="D50" s="12">
        <v>69.400000000000006</v>
      </c>
      <c r="E50" s="129"/>
      <c r="F50" s="24"/>
      <c r="G50" s="4"/>
    </row>
    <row r="51" spans="1:7" x14ac:dyDescent="0.25">
      <c r="B51" s="3" t="s">
        <v>51</v>
      </c>
      <c r="C51" s="12" t="s">
        <v>4</v>
      </c>
      <c r="D51" s="12">
        <v>86.2</v>
      </c>
      <c r="E51" s="129"/>
      <c r="F51" s="24"/>
      <c r="G51" s="4"/>
    </row>
    <row r="52" spans="1:7" x14ac:dyDescent="0.25">
      <c r="C52" s="13"/>
      <c r="D52" s="13"/>
      <c r="E52" s="130"/>
      <c r="F52" s="25"/>
      <c r="G52" s="4"/>
    </row>
    <row r="53" spans="1:7" ht="88.5" customHeight="1" x14ac:dyDescent="0.25">
      <c r="A53" s="2" t="s">
        <v>17</v>
      </c>
      <c r="B53" s="5" t="s">
        <v>39</v>
      </c>
      <c r="D53" s="1"/>
      <c r="E53" s="128"/>
      <c r="F53" s="23"/>
      <c r="G53" s="4"/>
    </row>
    <row r="54" spans="1:7" x14ac:dyDescent="0.25">
      <c r="C54" s="12" t="s">
        <v>12</v>
      </c>
      <c r="D54" s="12">
        <v>1</v>
      </c>
      <c r="E54" s="129"/>
      <c r="F54" s="24"/>
    </row>
    <row r="55" spans="1:7" x14ac:dyDescent="0.25">
      <c r="D55" s="1"/>
      <c r="E55" s="128"/>
      <c r="F55" s="23"/>
      <c r="G55" s="4"/>
    </row>
    <row r="56" spans="1:7" ht="150.75" customHeight="1" x14ac:dyDescent="0.25">
      <c r="A56" s="2" t="s">
        <v>11</v>
      </c>
      <c r="B56" s="5" t="s">
        <v>30</v>
      </c>
      <c r="D56" s="1"/>
      <c r="E56" s="128"/>
      <c r="F56" s="23"/>
      <c r="G56" s="4"/>
    </row>
    <row r="57" spans="1:7" x14ac:dyDescent="0.25">
      <c r="B57" s="3" t="s">
        <v>34</v>
      </c>
      <c r="C57" s="12" t="s">
        <v>4</v>
      </c>
      <c r="D57" s="12">
        <v>69.400000000000006</v>
      </c>
      <c r="E57" s="129"/>
      <c r="F57" s="24"/>
      <c r="G57" s="4"/>
    </row>
    <row r="58" spans="1:7" x14ac:dyDescent="0.25">
      <c r="B58" s="3" t="s">
        <v>51</v>
      </c>
      <c r="C58" s="12" t="s">
        <v>4</v>
      </c>
      <c r="D58" s="12">
        <v>86.2</v>
      </c>
      <c r="E58" s="129"/>
      <c r="F58" s="24"/>
      <c r="G58" s="4"/>
    </row>
    <row r="59" spans="1:7" x14ac:dyDescent="0.25">
      <c r="D59" s="1"/>
      <c r="E59" s="128"/>
      <c r="F59" s="23"/>
      <c r="G59" s="4"/>
    </row>
    <row r="60" spans="1:7" ht="155.25" customHeight="1" x14ac:dyDescent="0.25">
      <c r="A60" s="2" t="s">
        <v>49</v>
      </c>
      <c r="B60" s="5" t="s">
        <v>31</v>
      </c>
      <c r="D60" s="1"/>
      <c r="E60" s="128"/>
      <c r="F60" s="23"/>
      <c r="G60" s="4"/>
    </row>
    <row r="61" spans="1:7" x14ac:dyDescent="0.25">
      <c r="B61" s="10" t="s">
        <v>33</v>
      </c>
      <c r="C61" s="12" t="s">
        <v>14</v>
      </c>
      <c r="D61" s="12">
        <v>3</v>
      </c>
      <c r="E61" s="129"/>
      <c r="F61" s="24"/>
      <c r="G61" s="4"/>
    </row>
    <row r="62" spans="1:7" x14ac:dyDescent="0.25">
      <c r="B62" s="10" t="s">
        <v>32</v>
      </c>
      <c r="C62" s="12" t="s">
        <v>14</v>
      </c>
      <c r="D62" s="12">
        <v>6</v>
      </c>
      <c r="E62" s="129"/>
      <c r="F62" s="24"/>
      <c r="G62" s="4"/>
    </row>
    <row r="63" spans="1:7" x14ac:dyDescent="0.25">
      <c r="D63" s="1"/>
      <c r="E63" s="128"/>
      <c r="F63" s="23"/>
      <c r="G63" s="4"/>
    </row>
    <row r="64" spans="1:7" ht="88.5" customHeight="1" x14ac:dyDescent="0.25">
      <c r="A64" s="2" t="s">
        <v>24</v>
      </c>
      <c r="B64" s="5" t="s">
        <v>40</v>
      </c>
      <c r="D64" s="1"/>
      <c r="E64" s="128"/>
      <c r="F64" s="23"/>
      <c r="G64" s="4"/>
    </row>
    <row r="65" spans="1:7" x14ac:dyDescent="0.25">
      <c r="C65" s="12" t="s">
        <v>12</v>
      </c>
      <c r="D65" s="12">
        <v>1</v>
      </c>
      <c r="E65" s="129"/>
      <c r="F65" s="24"/>
    </row>
    <row r="66" spans="1:7" x14ac:dyDescent="0.25">
      <c r="D66" s="1"/>
      <c r="E66" s="128"/>
      <c r="F66" s="23"/>
    </row>
    <row r="67" spans="1:7" ht="78.75" customHeight="1" x14ac:dyDescent="0.25">
      <c r="A67" s="2" t="s">
        <v>25</v>
      </c>
      <c r="B67" s="5" t="s">
        <v>28</v>
      </c>
      <c r="D67" s="1"/>
      <c r="E67" s="128"/>
      <c r="F67" s="23"/>
      <c r="G67" s="4"/>
    </row>
    <row r="68" spans="1:7" x14ac:dyDescent="0.25">
      <c r="C68" s="13" t="s">
        <v>12</v>
      </c>
      <c r="D68" s="13">
        <v>1</v>
      </c>
      <c r="E68" s="130"/>
      <c r="F68" s="25"/>
    </row>
    <row r="69" spans="1:7" x14ac:dyDescent="0.25">
      <c r="A69" s="15"/>
      <c r="B69" s="16" t="s">
        <v>45</v>
      </c>
      <c r="C69" s="14"/>
      <c r="D69" s="14"/>
      <c r="E69" s="26"/>
      <c r="F69" s="26"/>
    </row>
    <row r="76" spans="1:7" x14ac:dyDescent="0.25">
      <c r="B76" s="11" t="s">
        <v>41</v>
      </c>
    </row>
    <row r="77" spans="1:7" x14ac:dyDescent="0.25">
      <c r="B77" s="11"/>
    </row>
    <row r="78" spans="1:7" x14ac:dyDescent="0.25">
      <c r="A78" s="2" t="s">
        <v>0</v>
      </c>
      <c r="B78" s="3" t="s">
        <v>1</v>
      </c>
      <c r="C78" s="12"/>
      <c r="D78" s="7"/>
      <c r="E78" s="28"/>
      <c r="F78" s="28"/>
      <c r="G78" s="4"/>
    </row>
    <row r="79" spans="1:7" x14ac:dyDescent="0.25">
      <c r="A79" s="2" t="s">
        <v>15</v>
      </c>
      <c r="B79" s="3" t="s">
        <v>16</v>
      </c>
      <c r="C79" s="14"/>
      <c r="D79" s="14"/>
      <c r="E79" s="26"/>
      <c r="F79" s="26"/>
      <c r="G79" s="4"/>
    </row>
    <row r="80" spans="1:7" x14ac:dyDescent="0.25">
      <c r="A80" s="2" t="s">
        <v>18</v>
      </c>
      <c r="B80" s="3" t="s">
        <v>19</v>
      </c>
      <c r="C80" s="14"/>
      <c r="D80" s="14"/>
      <c r="E80" s="26"/>
      <c r="F80" s="26"/>
      <c r="G80" s="4"/>
    </row>
    <row r="81" spans="1:7" x14ac:dyDescent="0.25">
      <c r="A81" s="2" t="s">
        <v>20</v>
      </c>
      <c r="B81" s="3" t="s">
        <v>21</v>
      </c>
      <c r="C81" s="14"/>
      <c r="D81" s="14"/>
      <c r="E81" s="26"/>
      <c r="F81" s="26"/>
      <c r="G81" s="4"/>
    </row>
    <row r="82" spans="1:7" x14ac:dyDescent="0.25">
      <c r="D82" s="164" t="s">
        <v>47</v>
      </c>
      <c r="E82" s="164"/>
      <c r="F82" s="26"/>
    </row>
  </sheetData>
  <mergeCells count="1">
    <mergeCell ref="D82:E8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opLeftCell="A76" workbookViewId="0">
      <selection activeCell="F92" sqref="F9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145</v>
      </c>
      <c r="D3" s="1"/>
      <c r="E3" s="23"/>
      <c r="F3" s="23"/>
      <c r="G3" s="4"/>
    </row>
    <row r="4" spans="1:7" x14ac:dyDescent="0.25">
      <c r="B4" s="3" t="s">
        <v>34</v>
      </c>
      <c r="C4" s="12" t="s">
        <v>4</v>
      </c>
      <c r="D4" s="12">
        <f>71.5+18.2</f>
        <v>89.7</v>
      </c>
      <c r="E4" s="133"/>
      <c r="F4" s="24"/>
      <c r="G4" s="4"/>
    </row>
    <row r="5" spans="1:7" x14ac:dyDescent="0.25">
      <c r="B5" s="3" t="s">
        <v>51</v>
      </c>
      <c r="C5" s="12" t="s">
        <v>4</v>
      </c>
      <c r="D5" s="12">
        <v>370.7</v>
      </c>
      <c r="E5" s="133"/>
      <c r="F5" s="24"/>
      <c r="G5" s="4"/>
    </row>
    <row r="6" spans="1:7" x14ac:dyDescent="0.25">
      <c r="B6" s="5"/>
      <c r="D6" s="1"/>
      <c r="E6" s="132"/>
      <c r="F6" s="23"/>
      <c r="G6" s="4"/>
    </row>
    <row r="7" spans="1:7" s="9" customFormat="1" ht="121.5" customHeight="1" x14ac:dyDescent="0.25">
      <c r="A7" s="2" t="s">
        <v>17</v>
      </c>
      <c r="B7" s="5" t="s">
        <v>64</v>
      </c>
      <c r="C7" s="1"/>
      <c r="D7" s="1"/>
      <c r="E7" s="132"/>
      <c r="F7" s="23"/>
      <c r="G7" s="8"/>
    </row>
    <row r="8" spans="1:7" s="9" customFormat="1" x14ac:dyDescent="0.25">
      <c r="A8" s="2"/>
      <c r="B8" s="6"/>
      <c r="C8" s="12" t="s">
        <v>14</v>
      </c>
      <c r="D8" s="12">
        <v>5</v>
      </c>
      <c r="E8" s="133"/>
      <c r="F8" s="24"/>
      <c r="G8" s="8"/>
    </row>
    <row r="9" spans="1:7" s="9" customFormat="1" x14ac:dyDescent="0.25">
      <c r="A9" s="2"/>
      <c r="B9" s="6"/>
      <c r="C9" s="1"/>
      <c r="D9" s="1"/>
      <c r="E9" s="132"/>
      <c r="F9" s="23"/>
      <c r="G9" s="8"/>
    </row>
    <row r="10" spans="1:7" s="9" customFormat="1" ht="122.25" customHeight="1" x14ac:dyDescent="0.25">
      <c r="A10" s="2" t="s">
        <v>22</v>
      </c>
      <c r="B10" s="6" t="s">
        <v>63</v>
      </c>
      <c r="C10" s="1"/>
      <c r="D10" s="1"/>
      <c r="E10" s="132"/>
      <c r="F10" s="23"/>
      <c r="G10" s="8"/>
    </row>
    <row r="11" spans="1:7" s="9" customFormat="1" x14ac:dyDescent="0.25">
      <c r="A11" s="2"/>
      <c r="B11" s="6"/>
      <c r="C11" s="12" t="s">
        <v>14</v>
      </c>
      <c r="D11" s="12">
        <v>11</v>
      </c>
      <c r="E11" s="133"/>
      <c r="F11" s="24"/>
      <c r="G11" s="8"/>
    </row>
    <row r="12" spans="1:7" x14ac:dyDescent="0.25">
      <c r="D12" s="1"/>
      <c r="E12" s="132"/>
      <c r="F12" s="23"/>
      <c r="G12" s="4"/>
    </row>
    <row r="13" spans="1:7" ht="167.25" customHeight="1" x14ac:dyDescent="0.25">
      <c r="A13" s="2" t="s">
        <v>23</v>
      </c>
      <c r="B13" s="5" t="s">
        <v>37</v>
      </c>
      <c r="D13" s="1"/>
      <c r="E13" s="132"/>
      <c r="F13" s="23"/>
      <c r="G13" s="4"/>
    </row>
    <row r="14" spans="1:7" x14ac:dyDescent="0.25">
      <c r="B14" s="3" t="s">
        <v>34</v>
      </c>
      <c r="C14" s="12" t="s">
        <v>4</v>
      </c>
      <c r="D14" s="12">
        <v>89.7</v>
      </c>
      <c r="E14" s="133"/>
      <c r="F14" s="24"/>
      <c r="G14" s="4"/>
    </row>
    <row r="15" spans="1:7" x14ac:dyDescent="0.25">
      <c r="B15" s="3" t="s">
        <v>51</v>
      </c>
      <c r="C15" s="12" t="s">
        <v>4</v>
      </c>
      <c r="D15" s="12">
        <v>370.7</v>
      </c>
      <c r="E15" s="133"/>
      <c r="F15" s="24"/>
      <c r="G15" s="4"/>
    </row>
    <row r="16" spans="1:7" x14ac:dyDescent="0.25">
      <c r="D16" s="1"/>
      <c r="E16" s="132"/>
      <c r="F16" s="23"/>
      <c r="G16" s="4"/>
    </row>
    <row r="17" spans="1:7" ht="135.75" customHeight="1" x14ac:dyDescent="0.25">
      <c r="A17" s="2" t="s">
        <v>24</v>
      </c>
      <c r="B17" s="5" t="s">
        <v>26</v>
      </c>
      <c r="D17" s="1"/>
      <c r="E17" s="132"/>
      <c r="F17" s="23"/>
      <c r="G17" s="4"/>
    </row>
    <row r="18" spans="1:7" x14ac:dyDescent="0.25">
      <c r="C18" s="12" t="s">
        <v>12</v>
      </c>
      <c r="D18" s="12">
        <v>1</v>
      </c>
      <c r="E18" s="133"/>
      <c r="F18" s="24"/>
      <c r="G18" s="4"/>
    </row>
    <row r="19" spans="1:7" x14ac:dyDescent="0.25">
      <c r="D19" s="1"/>
      <c r="E19" s="132"/>
      <c r="F19" s="23"/>
      <c r="G19" s="4"/>
    </row>
    <row r="20" spans="1:7" ht="150" x14ac:dyDescent="0.25">
      <c r="A20" s="2" t="s">
        <v>25</v>
      </c>
      <c r="B20" s="5" t="s">
        <v>38</v>
      </c>
      <c r="D20" s="1"/>
      <c r="E20" s="132"/>
      <c r="F20" s="23"/>
      <c r="G20" s="4"/>
    </row>
    <row r="21" spans="1:7" x14ac:dyDescent="0.25">
      <c r="A21" s="2"/>
      <c r="B21" s="5"/>
      <c r="C21" s="12" t="s">
        <v>13</v>
      </c>
      <c r="D21" s="12">
        <v>1</v>
      </c>
      <c r="E21" s="133"/>
      <c r="F21" s="133"/>
      <c r="G21" s="4"/>
    </row>
    <row r="22" spans="1:7" x14ac:dyDescent="0.25">
      <c r="A22" s="2"/>
      <c r="B22" s="5"/>
      <c r="C22" s="13"/>
      <c r="D22" s="13"/>
      <c r="E22" s="134"/>
      <c r="F22" s="134"/>
      <c r="G22" s="4"/>
    </row>
    <row r="23" spans="1:7" ht="409.5" x14ac:dyDescent="0.25">
      <c r="A23" s="2" t="s">
        <v>128</v>
      </c>
      <c r="B23" s="144" t="s">
        <v>129</v>
      </c>
      <c r="C23" s="13"/>
      <c r="D23" s="13"/>
      <c r="E23" s="134"/>
      <c r="F23" s="134"/>
      <c r="G23" s="4"/>
    </row>
    <row r="24" spans="1:7" x14ac:dyDescent="0.25">
      <c r="A24" s="2"/>
      <c r="B24" s="3" t="s">
        <v>34</v>
      </c>
      <c r="C24" s="142" t="s">
        <v>13</v>
      </c>
      <c r="D24" s="142">
        <f>ROUNDUP((89.7/40)*5,0)</f>
        <v>12</v>
      </c>
      <c r="E24" s="143"/>
      <c r="F24" s="143"/>
      <c r="G24" s="4"/>
    </row>
    <row r="25" spans="1:7" x14ac:dyDescent="0.25">
      <c r="A25" s="2"/>
      <c r="B25" s="3" t="s">
        <v>51</v>
      </c>
      <c r="C25" s="142" t="s">
        <v>13</v>
      </c>
      <c r="D25" s="142">
        <f>ROUNDUP((370.7/40)*5,0)</f>
        <v>47</v>
      </c>
      <c r="E25" s="143"/>
      <c r="F25" s="143"/>
      <c r="G25" s="4"/>
    </row>
    <row r="26" spans="1:7" x14ac:dyDescent="0.25">
      <c r="A26" s="15"/>
      <c r="B26" s="16" t="s">
        <v>42</v>
      </c>
      <c r="C26" s="14"/>
      <c r="D26" s="14"/>
      <c r="E26" s="135"/>
      <c r="F26" s="26"/>
      <c r="G26" s="4"/>
    </row>
    <row r="27" spans="1:7" x14ac:dyDescent="0.25">
      <c r="D27" s="1"/>
      <c r="E27" s="132"/>
      <c r="F27" s="23"/>
      <c r="G27" s="4"/>
    </row>
    <row r="28" spans="1:7" x14ac:dyDescent="0.25">
      <c r="A28" s="2" t="s">
        <v>15</v>
      </c>
      <c r="B28" s="3" t="s">
        <v>16</v>
      </c>
      <c r="D28" s="1"/>
      <c r="E28" s="132"/>
      <c r="F28" s="23"/>
      <c r="G28" s="4"/>
    </row>
    <row r="29" spans="1:7" ht="409.5" x14ac:dyDescent="0.25">
      <c r="A29" s="2" t="s">
        <v>2</v>
      </c>
      <c r="B29" s="144" t="s">
        <v>131</v>
      </c>
      <c r="D29" s="1"/>
      <c r="E29" s="132"/>
      <c r="F29" s="23"/>
      <c r="G29" s="4"/>
    </row>
    <row r="30" spans="1:7" x14ac:dyDescent="0.25">
      <c r="B30" s="3" t="s">
        <v>34</v>
      </c>
      <c r="C30" s="12" t="s">
        <v>14</v>
      </c>
      <c r="D30" s="12">
        <v>12</v>
      </c>
      <c r="E30" s="133"/>
      <c r="F30" s="24"/>
      <c r="G30" s="4"/>
    </row>
    <row r="31" spans="1:7" x14ac:dyDescent="0.25">
      <c r="B31" s="3" t="s">
        <v>51</v>
      </c>
      <c r="C31" s="12" t="s">
        <v>14</v>
      </c>
      <c r="D31" s="12">
        <v>148</v>
      </c>
      <c r="E31" s="133"/>
      <c r="F31" s="24"/>
      <c r="G31" s="4"/>
    </row>
    <row r="32" spans="1:7" x14ac:dyDescent="0.25">
      <c r="D32" s="1"/>
      <c r="E32" s="132"/>
      <c r="F32" s="23"/>
      <c r="G32" s="4"/>
    </row>
    <row r="33" spans="1:7" ht="285" x14ac:dyDescent="0.25">
      <c r="A33" s="2" t="s">
        <v>17</v>
      </c>
      <c r="B33" s="141" t="s">
        <v>130</v>
      </c>
      <c r="D33" s="1"/>
      <c r="E33" s="132"/>
      <c r="F33" s="23"/>
      <c r="G33" s="4"/>
    </row>
    <row r="34" spans="1:7" x14ac:dyDescent="0.25">
      <c r="B34" s="3" t="s">
        <v>34</v>
      </c>
      <c r="C34" s="12" t="s">
        <v>4</v>
      </c>
      <c r="D34" s="12">
        <f>43.1+18.2</f>
        <v>61.3</v>
      </c>
      <c r="E34" s="133"/>
      <c r="F34" s="24"/>
      <c r="G34" s="4"/>
    </row>
    <row r="35" spans="1:7" x14ac:dyDescent="0.25">
      <c r="D35" s="1"/>
      <c r="E35" s="132"/>
      <c r="F35" s="23"/>
      <c r="G35" s="4"/>
    </row>
    <row r="36" spans="1:7" ht="135" customHeight="1" x14ac:dyDescent="0.25">
      <c r="A36" s="2" t="s">
        <v>11</v>
      </c>
      <c r="B36" s="5" t="s">
        <v>27</v>
      </c>
      <c r="D36" s="1"/>
      <c r="E36" s="132"/>
      <c r="F36" s="23"/>
      <c r="G36" s="4"/>
    </row>
    <row r="37" spans="1:7" x14ac:dyDescent="0.25">
      <c r="C37" s="13" t="s">
        <v>13</v>
      </c>
      <c r="D37" s="13">
        <v>1</v>
      </c>
      <c r="E37" s="134"/>
      <c r="F37" s="25"/>
      <c r="G37" s="4"/>
    </row>
    <row r="38" spans="1:7" x14ac:dyDescent="0.25">
      <c r="A38" s="15"/>
      <c r="B38" s="16" t="s">
        <v>43</v>
      </c>
      <c r="C38" s="14"/>
      <c r="D38" s="14"/>
      <c r="E38" s="135"/>
      <c r="F38" s="26"/>
      <c r="G38" s="4"/>
    </row>
    <row r="39" spans="1:7" x14ac:dyDescent="0.25">
      <c r="D39" s="1"/>
      <c r="E39" s="132"/>
      <c r="F39" s="23"/>
      <c r="G39" s="4"/>
    </row>
    <row r="40" spans="1:7" x14ac:dyDescent="0.25">
      <c r="A40" s="2" t="s">
        <v>18</v>
      </c>
      <c r="B40" s="3" t="s">
        <v>19</v>
      </c>
      <c r="D40" s="1"/>
      <c r="E40" s="132"/>
      <c r="F40" s="23"/>
      <c r="G40" s="4"/>
    </row>
    <row r="41" spans="1:7" s="9" customFormat="1" ht="270" customHeight="1" x14ac:dyDescent="0.25">
      <c r="A41" s="2" t="s">
        <v>2</v>
      </c>
      <c r="B41" s="5" t="s">
        <v>56</v>
      </c>
      <c r="C41" s="1"/>
      <c r="D41" s="1"/>
      <c r="E41" s="132"/>
      <c r="F41" s="23"/>
      <c r="G41" s="8"/>
    </row>
    <row r="42" spans="1:7" s="9" customFormat="1" x14ac:dyDescent="0.25">
      <c r="A42" s="2"/>
      <c r="B42" s="6"/>
      <c r="C42" s="12" t="s">
        <v>14</v>
      </c>
      <c r="D42" s="12">
        <v>5</v>
      </c>
      <c r="E42" s="133"/>
      <c r="F42" s="24"/>
      <c r="G42" s="8"/>
    </row>
    <row r="43" spans="1:7" s="9" customFormat="1" x14ac:dyDescent="0.25">
      <c r="A43" s="2"/>
      <c r="B43" s="6"/>
      <c r="C43" s="1"/>
      <c r="D43" s="1"/>
      <c r="E43" s="132"/>
      <c r="F43" s="23"/>
      <c r="G43" s="8"/>
    </row>
    <row r="44" spans="1:7" s="9" customFormat="1" ht="255.75" customHeight="1" x14ac:dyDescent="0.25">
      <c r="A44" s="2" t="s">
        <v>17</v>
      </c>
      <c r="B44" s="5" t="s">
        <v>57</v>
      </c>
      <c r="C44" s="1"/>
      <c r="D44" s="1"/>
      <c r="E44" s="132"/>
      <c r="F44" s="23"/>
      <c r="G44" s="8"/>
    </row>
    <row r="45" spans="1:7" s="9" customFormat="1" x14ac:dyDescent="0.25">
      <c r="A45" s="2"/>
      <c r="B45" s="6"/>
      <c r="C45" s="13" t="s">
        <v>14</v>
      </c>
      <c r="D45" s="13">
        <v>11</v>
      </c>
      <c r="E45" s="134"/>
      <c r="F45" s="25"/>
      <c r="G45" s="8"/>
    </row>
    <row r="46" spans="1:7" s="9" customFormat="1" x14ac:dyDescent="0.25">
      <c r="A46" s="17"/>
      <c r="B46" s="18" t="s">
        <v>44</v>
      </c>
      <c r="C46" s="14"/>
      <c r="D46" s="14"/>
      <c r="E46" s="135"/>
      <c r="F46" s="26"/>
      <c r="G46" s="8"/>
    </row>
    <row r="47" spans="1:7" x14ac:dyDescent="0.25">
      <c r="A47" s="2"/>
      <c r="B47" s="6"/>
      <c r="D47" s="1"/>
      <c r="E47" s="132"/>
      <c r="F47" s="23"/>
      <c r="G47" s="4"/>
    </row>
    <row r="48" spans="1:7" x14ac:dyDescent="0.25">
      <c r="A48" s="2" t="s">
        <v>20</v>
      </c>
      <c r="B48" s="3" t="s">
        <v>21</v>
      </c>
      <c r="D48" s="1"/>
      <c r="E48" s="132"/>
      <c r="F48" s="23"/>
      <c r="G48" s="4"/>
    </row>
    <row r="49" spans="1:7" ht="152.25" customHeight="1" x14ac:dyDescent="0.25">
      <c r="A49" s="2" t="s">
        <v>2</v>
      </c>
      <c r="B49" s="5" t="s">
        <v>160</v>
      </c>
      <c r="D49" s="1"/>
      <c r="E49" s="132"/>
      <c r="F49" s="23"/>
      <c r="G49" s="4"/>
    </row>
    <row r="50" spans="1:7" x14ac:dyDescent="0.25">
      <c r="B50" s="3" t="s">
        <v>34</v>
      </c>
      <c r="C50" s="12" t="s">
        <v>4</v>
      </c>
      <c r="D50" s="12">
        <v>71.5</v>
      </c>
      <c r="E50" s="133"/>
      <c r="F50" s="24"/>
      <c r="G50" s="4"/>
    </row>
    <row r="51" spans="1:7" x14ac:dyDescent="0.25">
      <c r="B51" s="3" t="s">
        <v>51</v>
      </c>
      <c r="C51" s="12" t="s">
        <v>4</v>
      </c>
      <c r="D51" s="12">
        <v>370.7</v>
      </c>
      <c r="E51" s="133"/>
      <c r="F51" s="24"/>
      <c r="G51" s="4"/>
    </row>
    <row r="52" spans="1:7" x14ac:dyDescent="0.25">
      <c r="C52" s="13"/>
      <c r="D52" s="13"/>
      <c r="E52" s="134"/>
      <c r="F52" s="25"/>
      <c r="G52" s="4"/>
    </row>
    <row r="53" spans="1:7" ht="88.5" customHeight="1" x14ac:dyDescent="0.25">
      <c r="A53" s="2" t="s">
        <v>17</v>
      </c>
      <c r="B53" s="5" t="s">
        <v>39</v>
      </c>
      <c r="D53" s="1"/>
      <c r="E53" s="132"/>
      <c r="F53" s="23"/>
      <c r="G53" s="4"/>
    </row>
    <row r="54" spans="1:7" x14ac:dyDescent="0.25">
      <c r="C54" s="12" t="s">
        <v>12</v>
      </c>
      <c r="D54" s="12">
        <v>1</v>
      </c>
      <c r="E54" s="133"/>
      <c r="F54" s="24"/>
    </row>
    <row r="55" spans="1:7" x14ac:dyDescent="0.25">
      <c r="D55" s="1"/>
      <c r="E55" s="132"/>
      <c r="F55" s="23"/>
      <c r="G55" s="4"/>
    </row>
    <row r="56" spans="1:7" ht="150.75" customHeight="1" x14ac:dyDescent="0.25">
      <c r="A56" s="2" t="s">
        <v>11</v>
      </c>
      <c r="B56" s="5" t="s">
        <v>30</v>
      </c>
      <c r="D56" s="1"/>
      <c r="E56" s="132"/>
      <c r="F56" s="23"/>
      <c r="G56" s="4"/>
    </row>
    <row r="57" spans="1:7" x14ac:dyDescent="0.25">
      <c r="B57" s="3" t="s">
        <v>34</v>
      </c>
      <c r="C57" s="12" t="s">
        <v>4</v>
      </c>
      <c r="D57" s="12">
        <v>89.7</v>
      </c>
      <c r="E57" s="133"/>
      <c r="F57" s="24"/>
      <c r="G57" s="4"/>
    </row>
    <row r="58" spans="1:7" x14ac:dyDescent="0.25">
      <c r="B58" s="3" t="s">
        <v>51</v>
      </c>
      <c r="C58" s="12" t="s">
        <v>4</v>
      </c>
      <c r="D58" s="12">
        <v>370.7</v>
      </c>
      <c r="E58" s="133"/>
      <c r="F58" s="24"/>
      <c r="G58" s="4"/>
    </row>
    <row r="59" spans="1:7" x14ac:dyDescent="0.25">
      <c r="D59" s="1"/>
      <c r="E59" s="132"/>
      <c r="F59" s="23"/>
      <c r="G59" s="4"/>
    </row>
    <row r="60" spans="1:7" ht="155.25" customHeight="1" x14ac:dyDescent="0.25">
      <c r="A60" s="2" t="s">
        <v>49</v>
      </c>
      <c r="B60" s="5" t="s">
        <v>31</v>
      </c>
      <c r="D60" s="1"/>
      <c r="E60" s="132"/>
      <c r="F60" s="23"/>
      <c r="G60" s="4"/>
    </row>
    <row r="61" spans="1:7" x14ac:dyDescent="0.25">
      <c r="B61" s="10" t="s">
        <v>33</v>
      </c>
      <c r="C61" s="12" t="s">
        <v>14</v>
      </c>
      <c r="D61" s="12">
        <v>5</v>
      </c>
      <c r="E61" s="133"/>
      <c r="F61" s="24"/>
      <c r="G61" s="4"/>
    </row>
    <row r="62" spans="1:7" x14ac:dyDescent="0.25">
      <c r="B62" s="10" t="s">
        <v>32</v>
      </c>
      <c r="C62" s="12" t="s">
        <v>14</v>
      </c>
      <c r="D62" s="12">
        <v>11</v>
      </c>
      <c r="E62" s="133"/>
      <c r="F62" s="24"/>
      <c r="G62" s="4"/>
    </row>
    <row r="63" spans="1:7" x14ac:dyDescent="0.25">
      <c r="D63" s="1"/>
      <c r="E63" s="132"/>
      <c r="F63" s="23"/>
      <c r="G63" s="4"/>
    </row>
    <row r="64" spans="1:7" ht="88.5" customHeight="1" x14ac:dyDescent="0.25">
      <c r="A64" s="2" t="s">
        <v>24</v>
      </c>
      <c r="B64" s="5" t="s">
        <v>40</v>
      </c>
      <c r="D64" s="1"/>
      <c r="E64" s="132"/>
      <c r="F64" s="23"/>
      <c r="G64" s="4"/>
    </row>
    <row r="65" spans="1:7" x14ac:dyDescent="0.25">
      <c r="C65" s="12" t="s">
        <v>12</v>
      </c>
      <c r="D65" s="12">
        <v>1</v>
      </c>
      <c r="E65" s="133"/>
      <c r="F65" s="24"/>
    </row>
    <row r="66" spans="1:7" x14ac:dyDescent="0.25">
      <c r="D66" s="1"/>
      <c r="E66" s="132"/>
      <c r="F66" s="23"/>
    </row>
    <row r="67" spans="1:7" ht="78.75" customHeight="1" x14ac:dyDescent="0.25">
      <c r="A67" s="2" t="s">
        <v>25</v>
      </c>
      <c r="B67" s="5" t="s">
        <v>28</v>
      </c>
      <c r="D67" s="1"/>
      <c r="E67" s="132"/>
      <c r="F67" s="23"/>
      <c r="G67" s="4"/>
    </row>
    <row r="68" spans="1:7" x14ac:dyDescent="0.25">
      <c r="C68" s="13" t="s">
        <v>12</v>
      </c>
      <c r="D68" s="13">
        <v>1</v>
      </c>
      <c r="E68" s="134"/>
      <c r="F68" s="25"/>
    </row>
    <row r="69" spans="1:7" x14ac:dyDescent="0.25">
      <c r="A69" s="15"/>
      <c r="B69" s="16" t="s">
        <v>45</v>
      </c>
      <c r="C69" s="14"/>
      <c r="D69" s="14"/>
      <c r="E69" s="26"/>
      <c r="F69" s="26"/>
    </row>
    <row r="76" spans="1:7" x14ac:dyDescent="0.25">
      <c r="B76" s="11" t="s">
        <v>41</v>
      </c>
    </row>
    <row r="77" spans="1:7" x14ac:dyDescent="0.25">
      <c r="B77" s="11"/>
    </row>
    <row r="78" spans="1:7" x14ac:dyDescent="0.25">
      <c r="A78" s="2" t="s">
        <v>0</v>
      </c>
      <c r="B78" s="3" t="s">
        <v>1</v>
      </c>
      <c r="C78" s="12"/>
      <c r="D78" s="7"/>
      <c r="E78" s="28"/>
      <c r="F78" s="28"/>
      <c r="G78" s="4"/>
    </row>
    <row r="79" spans="1:7" x14ac:dyDescent="0.25">
      <c r="A79" s="2" t="s">
        <v>15</v>
      </c>
      <c r="B79" s="3" t="s">
        <v>16</v>
      </c>
      <c r="C79" s="14"/>
      <c r="D79" s="14"/>
      <c r="E79" s="26"/>
      <c r="F79" s="26"/>
      <c r="G79" s="4"/>
    </row>
    <row r="80" spans="1:7" x14ac:dyDescent="0.25">
      <c r="A80" s="2" t="s">
        <v>18</v>
      </c>
      <c r="B80" s="3" t="s">
        <v>19</v>
      </c>
      <c r="C80" s="14"/>
      <c r="D80" s="14"/>
      <c r="E80" s="26"/>
      <c r="F80" s="26"/>
      <c r="G80" s="4"/>
    </row>
    <row r="81" spans="1:7" x14ac:dyDescent="0.25">
      <c r="A81" s="2" t="s">
        <v>20</v>
      </c>
      <c r="B81" s="3" t="s">
        <v>21</v>
      </c>
      <c r="C81" s="14"/>
      <c r="D81" s="14"/>
      <c r="E81" s="26"/>
      <c r="F81" s="26"/>
      <c r="G81" s="4"/>
    </row>
    <row r="82" spans="1:7" x14ac:dyDescent="0.25">
      <c r="D82" s="164" t="s">
        <v>47</v>
      </c>
      <c r="E82" s="164"/>
      <c r="F82" s="26"/>
    </row>
  </sheetData>
  <mergeCells count="1">
    <mergeCell ref="D82:E8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topLeftCell="A67" workbookViewId="0">
      <selection activeCell="H81" sqref="H81"/>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146</v>
      </c>
      <c r="D3" s="1"/>
      <c r="E3" s="23"/>
      <c r="F3" s="23"/>
      <c r="G3" s="4"/>
    </row>
    <row r="4" spans="1:7" x14ac:dyDescent="0.25">
      <c r="B4" s="3" t="s">
        <v>34</v>
      </c>
      <c r="C4" s="12" t="s">
        <v>4</v>
      </c>
      <c r="D4" s="12">
        <v>19.2</v>
      </c>
      <c r="E4" s="24"/>
      <c r="F4" s="24"/>
      <c r="G4" s="4"/>
    </row>
    <row r="5" spans="1:7" x14ac:dyDescent="0.25">
      <c r="B5" s="3" t="s">
        <v>53</v>
      </c>
      <c r="C5" s="12" t="s">
        <v>4</v>
      </c>
      <c r="D5" s="12">
        <v>608.29999999999995</v>
      </c>
      <c r="E5" s="24"/>
      <c r="F5" s="24"/>
      <c r="G5" s="4"/>
    </row>
    <row r="6" spans="1:7" x14ac:dyDescent="0.25">
      <c r="D6" s="1"/>
      <c r="E6" s="23"/>
      <c r="F6" s="23"/>
      <c r="G6" s="4"/>
    </row>
    <row r="7" spans="1:7" s="9" customFormat="1" ht="121.5" customHeight="1" x14ac:dyDescent="0.25">
      <c r="A7" s="2" t="s">
        <v>17</v>
      </c>
      <c r="B7" s="5" t="s">
        <v>64</v>
      </c>
      <c r="C7" s="1"/>
      <c r="D7" s="1"/>
      <c r="E7" s="23"/>
      <c r="F7" s="23"/>
      <c r="G7" s="8"/>
    </row>
    <row r="8" spans="1:7" s="9" customFormat="1" x14ac:dyDescent="0.25">
      <c r="A8" s="2"/>
      <c r="B8" s="6"/>
      <c r="C8" s="12" t="s">
        <v>14</v>
      </c>
      <c r="D8" s="12">
        <v>16</v>
      </c>
      <c r="E8" s="24"/>
      <c r="F8" s="24"/>
      <c r="G8" s="8"/>
    </row>
    <row r="9" spans="1:7" s="9" customFormat="1" x14ac:dyDescent="0.25">
      <c r="A9" s="2"/>
      <c r="B9" s="6"/>
      <c r="C9" s="1"/>
      <c r="D9" s="1"/>
      <c r="E9" s="23"/>
      <c r="F9" s="23"/>
      <c r="G9" s="8"/>
    </row>
    <row r="10" spans="1:7" s="9" customFormat="1" ht="122.25" customHeight="1" x14ac:dyDescent="0.25">
      <c r="A10" s="2" t="s">
        <v>22</v>
      </c>
      <c r="B10" s="6" t="s">
        <v>63</v>
      </c>
      <c r="C10" s="1"/>
      <c r="D10" s="1"/>
      <c r="E10" s="23"/>
      <c r="F10" s="23"/>
      <c r="G10" s="8"/>
    </row>
    <row r="11" spans="1:7" s="9" customFormat="1" x14ac:dyDescent="0.25">
      <c r="A11" s="2"/>
      <c r="B11" s="6"/>
      <c r="C11" s="12" t="s">
        <v>14</v>
      </c>
      <c r="D11" s="12">
        <v>4</v>
      </c>
      <c r="E11" s="24"/>
      <c r="F11" s="24"/>
      <c r="G11" s="8"/>
    </row>
    <row r="12" spans="1:7" x14ac:dyDescent="0.25">
      <c r="D12" s="1"/>
      <c r="E12" s="23"/>
      <c r="F12" s="23"/>
      <c r="G12" s="4"/>
    </row>
    <row r="13" spans="1:7" ht="167.25" customHeight="1" x14ac:dyDescent="0.25">
      <c r="A13" s="2" t="s">
        <v>23</v>
      </c>
      <c r="B13" s="5" t="s">
        <v>37</v>
      </c>
      <c r="D13" s="1"/>
      <c r="E13" s="23"/>
      <c r="F13" s="23"/>
      <c r="G13" s="4"/>
    </row>
    <row r="14" spans="1:7" x14ac:dyDescent="0.25">
      <c r="B14" s="3" t="s">
        <v>34</v>
      </c>
      <c r="C14" s="12" t="s">
        <v>4</v>
      </c>
      <c r="D14" s="12">
        <v>19.2</v>
      </c>
      <c r="E14" s="24"/>
      <c r="F14" s="24"/>
      <c r="G14" s="4"/>
    </row>
    <row r="15" spans="1:7" x14ac:dyDescent="0.25">
      <c r="B15" s="3" t="s">
        <v>53</v>
      </c>
      <c r="C15" s="12" t="s">
        <v>4</v>
      </c>
      <c r="D15" s="12">
        <v>608.29999999999995</v>
      </c>
      <c r="E15" s="24"/>
      <c r="F15" s="24"/>
      <c r="G15" s="4"/>
    </row>
    <row r="16" spans="1:7" x14ac:dyDescent="0.25">
      <c r="D16" s="1"/>
      <c r="E16" s="23"/>
      <c r="F16" s="23"/>
      <c r="G16" s="4"/>
    </row>
    <row r="17" spans="1:7" ht="135.75" customHeight="1" x14ac:dyDescent="0.25">
      <c r="A17" s="2" t="s">
        <v>24</v>
      </c>
      <c r="B17" s="5" t="s">
        <v>26</v>
      </c>
      <c r="D17" s="1"/>
      <c r="E17" s="23"/>
      <c r="F17" s="23"/>
      <c r="G17" s="4"/>
    </row>
    <row r="18" spans="1:7" x14ac:dyDescent="0.25">
      <c r="C18" s="12" t="s">
        <v>12</v>
      </c>
      <c r="D18" s="12">
        <v>1</v>
      </c>
      <c r="E18" s="24"/>
      <c r="F18" s="24"/>
      <c r="G18" s="4"/>
    </row>
    <row r="19" spans="1:7" x14ac:dyDescent="0.25">
      <c r="D19" s="1"/>
      <c r="E19" s="23"/>
      <c r="F19" s="23"/>
      <c r="G19" s="4"/>
    </row>
    <row r="20" spans="1:7" ht="150" x14ac:dyDescent="0.25">
      <c r="A20" s="2" t="s">
        <v>25</v>
      </c>
      <c r="B20" s="5" t="s">
        <v>38</v>
      </c>
      <c r="D20" s="1"/>
      <c r="E20" s="23"/>
      <c r="F20" s="23"/>
      <c r="G20" s="4"/>
    </row>
    <row r="21" spans="1:7" x14ac:dyDescent="0.25">
      <c r="A21" s="2"/>
      <c r="B21" s="5"/>
      <c r="C21" s="12" t="s">
        <v>13</v>
      </c>
      <c r="D21" s="12">
        <v>1</v>
      </c>
      <c r="E21" s="133"/>
      <c r="F21" s="133"/>
      <c r="G21" s="4"/>
    </row>
    <row r="22" spans="1:7" x14ac:dyDescent="0.25">
      <c r="A22" s="2"/>
      <c r="B22" s="5"/>
      <c r="C22" s="13"/>
      <c r="D22" s="13"/>
      <c r="E22" s="134"/>
      <c r="F22" s="134"/>
      <c r="G22" s="4"/>
    </row>
    <row r="23" spans="1:7" ht="409.5" x14ac:dyDescent="0.25">
      <c r="A23" s="2" t="s">
        <v>128</v>
      </c>
      <c r="B23" s="144" t="s">
        <v>129</v>
      </c>
      <c r="C23" s="13"/>
      <c r="D23" s="13"/>
      <c r="E23" s="134"/>
      <c r="F23" s="134"/>
      <c r="G23" s="4"/>
    </row>
    <row r="24" spans="1:7" x14ac:dyDescent="0.25">
      <c r="A24" s="2"/>
      <c r="B24" s="3" t="s">
        <v>34</v>
      </c>
      <c r="C24" s="142" t="s">
        <v>13</v>
      </c>
      <c r="D24" s="142">
        <f>ROUNDUP((19.2/40)*5,0)</f>
        <v>3</v>
      </c>
      <c r="E24" s="143"/>
      <c r="F24" s="143"/>
      <c r="G24" s="4"/>
    </row>
    <row r="25" spans="1:7" x14ac:dyDescent="0.25">
      <c r="A25" s="2"/>
      <c r="B25" s="3" t="s">
        <v>53</v>
      </c>
      <c r="C25" s="142" t="s">
        <v>13</v>
      </c>
      <c r="D25" s="142">
        <f>ROUNDUP((608.3/40)*5,0)</f>
        <v>77</v>
      </c>
      <c r="E25" s="143"/>
      <c r="F25" s="143"/>
      <c r="G25" s="4"/>
    </row>
    <row r="26" spans="1:7" x14ac:dyDescent="0.25">
      <c r="A26" s="15"/>
      <c r="B26" s="16" t="s">
        <v>42</v>
      </c>
      <c r="C26" s="14"/>
      <c r="D26" s="14"/>
      <c r="E26" s="26"/>
      <c r="F26" s="26"/>
      <c r="G26" s="4"/>
    </row>
    <row r="27" spans="1:7" x14ac:dyDescent="0.25">
      <c r="D27" s="1"/>
      <c r="E27" s="23"/>
      <c r="F27" s="23"/>
      <c r="G27" s="4"/>
    </row>
    <row r="28" spans="1:7" x14ac:dyDescent="0.25">
      <c r="A28" s="2" t="s">
        <v>15</v>
      </c>
      <c r="B28" s="3" t="s">
        <v>16</v>
      </c>
      <c r="D28" s="1"/>
      <c r="E28" s="23"/>
      <c r="F28" s="23"/>
      <c r="G28" s="4"/>
    </row>
    <row r="29" spans="1:7" ht="409.5" x14ac:dyDescent="0.25">
      <c r="A29" s="2" t="s">
        <v>2</v>
      </c>
      <c r="B29" s="144" t="s">
        <v>131</v>
      </c>
      <c r="D29" s="1"/>
      <c r="E29" s="23"/>
      <c r="F29" s="23"/>
      <c r="G29" s="4"/>
    </row>
    <row r="30" spans="1:7" x14ac:dyDescent="0.25">
      <c r="B30" s="3" t="s">
        <v>34</v>
      </c>
      <c r="C30" s="12" t="s">
        <v>14</v>
      </c>
      <c r="D30" s="12">
        <v>7</v>
      </c>
      <c r="E30" s="24"/>
      <c r="F30" s="24"/>
      <c r="G30" s="4"/>
    </row>
    <row r="31" spans="1:7" x14ac:dyDescent="0.25">
      <c r="B31" s="3" t="s">
        <v>53</v>
      </c>
      <c r="C31" s="12" t="s">
        <v>14</v>
      </c>
      <c r="D31" s="12">
        <v>132</v>
      </c>
      <c r="E31" s="24"/>
      <c r="F31" s="24"/>
      <c r="G31" s="4"/>
    </row>
    <row r="32" spans="1:7" x14ac:dyDescent="0.25">
      <c r="D32" s="1"/>
      <c r="E32" s="23"/>
      <c r="F32" s="23"/>
      <c r="G32" s="4"/>
    </row>
    <row r="33" spans="1:7" ht="135" customHeight="1" x14ac:dyDescent="0.25">
      <c r="A33" s="2" t="s">
        <v>3</v>
      </c>
      <c r="B33" s="5" t="s">
        <v>27</v>
      </c>
      <c r="D33" s="1"/>
      <c r="E33" s="23"/>
      <c r="F33" s="23"/>
      <c r="G33" s="4"/>
    </row>
    <row r="34" spans="1:7" x14ac:dyDescent="0.25">
      <c r="C34" s="13" t="s">
        <v>13</v>
      </c>
      <c r="D34" s="13">
        <v>1</v>
      </c>
      <c r="E34" s="25"/>
      <c r="F34" s="25"/>
      <c r="G34" s="4"/>
    </row>
    <row r="35" spans="1:7" x14ac:dyDescent="0.25">
      <c r="A35" s="15"/>
      <c r="B35" s="16" t="s">
        <v>43</v>
      </c>
      <c r="C35" s="14"/>
      <c r="D35" s="14"/>
      <c r="E35" s="26"/>
      <c r="F35" s="26"/>
      <c r="G35" s="4"/>
    </row>
    <row r="36" spans="1:7" x14ac:dyDescent="0.25">
      <c r="D36" s="1"/>
      <c r="E36" s="23"/>
      <c r="F36" s="23"/>
      <c r="G36" s="4"/>
    </row>
    <row r="37" spans="1:7" x14ac:dyDescent="0.25">
      <c r="A37" s="2" t="s">
        <v>18</v>
      </c>
      <c r="B37" s="3" t="s">
        <v>19</v>
      </c>
      <c r="D37" s="1"/>
      <c r="E37" s="23"/>
      <c r="F37" s="23"/>
      <c r="G37" s="4"/>
    </row>
    <row r="38" spans="1:7" s="9" customFormat="1" ht="270" customHeight="1" x14ac:dyDescent="0.25">
      <c r="A38" s="2" t="s">
        <v>2</v>
      </c>
      <c r="B38" s="5" t="s">
        <v>56</v>
      </c>
      <c r="C38" s="1"/>
      <c r="D38" s="1"/>
      <c r="E38" s="23"/>
      <c r="F38" s="23"/>
      <c r="G38" s="8"/>
    </row>
    <row r="39" spans="1:7" s="9" customFormat="1" x14ac:dyDescent="0.25">
      <c r="A39" s="2"/>
      <c r="B39" s="6"/>
      <c r="C39" s="12" t="s">
        <v>14</v>
      </c>
      <c r="D39" s="12">
        <v>16</v>
      </c>
      <c r="E39" s="24"/>
      <c r="F39" s="24"/>
      <c r="G39" s="8"/>
    </row>
    <row r="40" spans="1:7" s="9" customFormat="1" x14ac:dyDescent="0.25">
      <c r="A40" s="2"/>
      <c r="B40" s="6"/>
      <c r="C40" s="1"/>
      <c r="D40" s="1"/>
      <c r="E40" s="23"/>
      <c r="F40" s="23"/>
      <c r="G40" s="8"/>
    </row>
    <row r="41" spans="1:7" s="9" customFormat="1" ht="255.75" customHeight="1" x14ac:dyDescent="0.25">
      <c r="A41" s="2" t="s">
        <v>17</v>
      </c>
      <c r="B41" s="5" t="s">
        <v>57</v>
      </c>
      <c r="C41" s="1"/>
      <c r="D41" s="1"/>
      <c r="E41" s="23"/>
      <c r="F41" s="23"/>
      <c r="G41" s="8"/>
    </row>
    <row r="42" spans="1:7" s="9" customFormat="1" x14ac:dyDescent="0.25">
      <c r="A42" s="2"/>
      <c r="B42" s="6"/>
      <c r="C42" s="13" t="s">
        <v>14</v>
      </c>
      <c r="D42" s="13">
        <v>4</v>
      </c>
      <c r="E42" s="25"/>
      <c r="F42" s="25"/>
      <c r="G42" s="8"/>
    </row>
    <row r="43" spans="1:7" s="9" customFormat="1" x14ac:dyDescent="0.25">
      <c r="A43" s="17"/>
      <c r="B43" s="18" t="s">
        <v>44</v>
      </c>
      <c r="C43" s="14"/>
      <c r="D43" s="14"/>
      <c r="E43" s="26"/>
      <c r="F43" s="26"/>
      <c r="G43" s="8"/>
    </row>
    <row r="44" spans="1:7" x14ac:dyDescent="0.25">
      <c r="A44" s="2"/>
      <c r="B44" s="6"/>
      <c r="D44" s="1"/>
      <c r="E44" s="23"/>
      <c r="F44" s="23"/>
      <c r="G44" s="4"/>
    </row>
    <row r="45" spans="1:7" x14ac:dyDescent="0.25">
      <c r="A45" s="2" t="s">
        <v>20</v>
      </c>
      <c r="B45" s="3" t="s">
        <v>21</v>
      </c>
      <c r="D45" s="1"/>
      <c r="E45" s="23"/>
      <c r="F45" s="23"/>
      <c r="G45" s="4"/>
    </row>
    <row r="46" spans="1:7" ht="152.25" customHeight="1" x14ac:dyDescent="0.25">
      <c r="A46" s="2" t="s">
        <v>2</v>
      </c>
      <c r="B46" s="5" t="s">
        <v>160</v>
      </c>
      <c r="D46" s="1"/>
      <c r="E46" s="23"/>
      <c r="F46" s="23"/>
      <c r="G46" s="4"/>
    </row>
    <row r="47" spans="1:7" x14ac:dyDescent="0.25">
      <c r="B47" s="3" t="s">
        <v>34</v>
      </c>
      <c r="C47" s="12" t="s">
        <v>4</v>
      </c>
      <c r="D47" s="12">
        <v>19.2</v>
      </c>
      <c r="E47" s="24"/>
      <c r="F47" s="24"/>
      <c r="G47" s="4"/>
    </row>
    <row r="48" spans="1:7" x14ac:dyDescent="0.25">
      <c r="B48" s="3" t="s">
        <v>53</v>
      </c>
      <c r="C48" s="12" t="s">
        <v>4</v>
      </c>
      <c r="D48" s="12">
        <v>608.29999999999995</v>
      </c>
      <c r="E48" s="24"/>
      <c r="F48" s="24"/>
      <c r="G48" s="4"/>
    </row>
    <row r="49" spans="1:7" x14ac:dyDescent="0.25">
      <c r="C49" s="13"/>
      <c r="D49" s="13"/>
      <c r="E49" s="25"/>
      <c r="F49" s="25"/>
      <c r="G49" s="4"/>
    </row>
    <row r="50" spans="1:7" ht="88.5" customHeight="1" x14ac:dyDescent="0.25">
      <c r="A50" s="2" t="s">
        <v>17</v>
      </c>
      <c r="B50" s="5" t="s">
        <v>39</v>
      </c>
      <c r="D50" s="1"/>
      <c r="E50" s="23"/>
      <c r="F50" s="23"/>
      <c r="G50" s="4"/>
    </row>
    <row r="51" spans="1:7" x14ac:dyDescent="0.25">
      <c r="C51" s="12" t="s">
        <v>12</v>
      </c>
      <c r="D51" s="12">
        <v>1</v>
      </c>
      <c r="E51" s="24"/>
      <c r="F51" s="24"/>
    </row>
    <row r="52" spans="1:7" x14ac:dyDescent="0.25">
      <c r="D52" s="1"/>
      <c r="E52" s="23"/>
      <c r="F52" s="23"/>
      <c r="G52" s="4"/>
    </row>
    <row r="53" spans="1:7" ht="150.75" customHeight="1" x14ac:dyDescent="0.25">
      <c r="A53" s="2" t="s">
        <v>11</v>
      </c>
      <c r="B53" s="5" t="s">
        <v>30</v>
      </c>
      <c r="D53" s="1"/>
      <c r="E53" s="23"/>
      <c r="F53" s="23"/>
      <c r="G53" s="4"/>
    </row>
    <row r="54" spans="1:7" x14ac:dyDescent="0.25">
      <c r="B54" s="3" t="s">
        <v>34</v>
      </c>
      <c r="C54" s="12" t="s">
        <v>4</v>
      </c>
      <c r="D54" s="12">
        <v>19.2</v>
      </c>
      <c r="E54" s="24"/>
      <c r="F54" s="24"/>
      <c r="G54" s="4"/>
    </row>
    <row r="55" spans="1:7" x14ac:dyDescent="0.25">
      <c r="B55" s="3" t="s">
        <v>53</v>
      </c>
      <c r="C55" s="12" t="s">
        <v>4</v>
      </c>
      <c r="D55" s="12">
        <v>608.29999999999995</v>
      </c>
      <c r="E55" s="24"/>
      <c r="F55" s="24"/>
      <c r="G55" s="4"/>
    </row>
    <row r="56" spans="1:7" x14ac:dyDescent="0.25">
      <c r="D56" s="1"/>
      <c r="E56" s="23"/>
      <c r="F56" s="23"/>
      <c r="G56" s="4"/>
    </row>
    <row r="57" spans="1:7" ht="155.25" customHeight="1" x14ac:dyDescent="0.25">
      <c r="A57" s="2" t="s">
        <v>49</v>
      </c>
      <c r="B57" s="5" t="s">
        <v>31</v>
      </c>
      <c r="D57" s="1"/>
      <c r="E57" s="23"/>
      <c r="F57" s="23"/>
      <c r="G57" s="4"/>
    </row>
    <row r="58" spans="1:7" x14ac:dyDescent="0.25">
      <c r="B58" s="10" t="s">
        <v>33</v>
      </c>
      <c r="C58" s="12" t="s">
        <v>14</v>
      </c>
      <c r="D58" s="12">
        <v>16</v>
      </c>
      <c r="E58" s="24"/>
      <c r="F58" s="24"/>
      <c r="G58" s="4"/>
    </row>
    <row r="59" spans="1:7" x14ac:dyDescent="0.25">
      <c r="B59" s="10" t="s">
        <v>32</v>
      </c>
      <c r="C59" s="12" t="s">
        <v>14</v>
      </c>
      <c r="D59" s="12">
        <v>4</v>
      </c>
      <c r="E59" s="24"/>
      <c r="F59" s="24"/>
      <c r="G59" s="4"/>
    </row>
    <row r="60" spans="1:7" x14ac:dyDescent="0.25">
      <c r="D60" s="1"/>
      <c r="E60" s="23"/>
      <c r="F60" s="23"/>
      <c r="G60" s="4"/>
    </row>
    <row r="61" spans="1:7" ht="88.5" customHeight="1" x14ac:dyDescent="0.25">
      <c r="A61" s="2" t="s">
        <v>24</v>
      </c>
      <c r="B61" s="5" t="s">
        <v>40</v>
      </c>
      <c r="D61" s="1"/>
      <c r="E61" s="23"/>
      <c r="F61" s="23"/>
      <c r="G61" s="4"/>
    </row>
    <row r="62" spans="1:7" x14ac:dyDescent="0.25">
      <c r="C62" s="12" t="s">
        <v>12</v>
      </c>
      <c r="D62" s="12">
        <v>1</v>
      </c>
      <c r="E62" s="24"/>
      <c r="F62" s="24"/>
    </row>
    <row r="63" spans="1:7" x14ac:dyDescent="0.25">
      <c r="D63" s="1"/>
      <c r="E63" s="23"/>
      <c r="F63" s="23"/>
    </row>
    <row r="64" spans="1:7" ht="78.75" customHeight="1" x14ac:dyDescent="0.25">
      <c r="A64" s="2" t="s">
        <v>25</v>
      </c>
      <c r="B64" s="5" t="s">
        <v>28</v>
      </c>
      <c r="D64" s="1"/>
      <c r="E64" s="23"/>
      <c r="F64" s="23"/>
      <c r="G64" s="4"/>
    </row>
    <row r="65" spans="1:7" x14ac:dyDescent="0.25">
      <c r="C65" s="13" t="s">
        <v>12</v>
      </c>
      <c r="D65" s="13">
        <v>1</v>
      </c>
      <c r="E65" s="25"/>
      <c r="F65" s="25"/>
    </row>
    <row r="66" spans="1:7" x14ac:dyDescent="0.25">
      <c r="A66" s="15"/>
      <c r="B66" s="16" t="s">
        <v>45</v>
      </c>
      <c r="C66" s="14"/>
      <c r="D66" s="14"/>
      <c r="E66" s="26"/>
      <c r="F66" s="26"/>
    </row>
    <row r="73" spans="1:7" x14ac:dyDescent="0.25">
      <c r="B73" s="11" t="s">
        <v>41</v>
      </c>
    </row>
    <row r="74" spans="1:7" x14ac:dyDescent="0.25">
      <c r="B74" s="11"/>
    </row>
    <row r="75" spans="1:7" x14ac:dyDescent="0.25">
      <c r="A75" s="2" t="s">
        <v>0</v>
      </c>
      <c r="B75" s="3" t="s">
        <v>1</v>
      </c>
      <c r="C75" s="12"/>
      <c r="D75" s="7"/>
      <c r="E75" s="28"/>
      <c r="F75" s="28"/>
      <c r="G75" s="4"/>
    </row>
    <row r="76" spans="1:7" x14ac:dyDescent="0.25">
      <c r="A76" s="2" t="s">
        <v>15</v>
      </c>
      <c r="B76" s="3" t="s">
        <v>16</v>
      </c>
      <c r="C76" s="14"/>
      <c r="D76" s="14"/>
      <c r="E76" s="26"/>
      <c r="F76" s="26"/>
      <c r="G76" s="4"/>
    </row>
    <row r="77" spans="1:7" x14ac:dyDescent="0.25">
      <c r="A77" s="2" t="s">
        <v>18</v>
      </c>
      <c r="B77" s="3" t="s">
        <v>19</v>
      </c>
      <c r="C77" s="14"/>
      <c r="D77" s="14"/>
      <c r="E77" s="26"/>
      <c r="F77" s="26"/>
      <c r="G77" s="4"/>
    </row>
    <row r="78" spans="1:7" x14ac:dyDescent="0.25">
      <c r="A78" s="2" t="s">
        <v>20</v>
      </c>
      <c r="B78" s="3" t="s">
        <v>21</v>
      </c>
      <c r="C78" s="14"/>
      <c r="D78" s="14"/>
      <c r="E78" s="26"/>
      <c r="F78" s="26"/>
      <c r="G78" s="4"/>
    </row>
    <row r="79" spans="1:7" x14ac:dyDescent="0.25">
      <c r="D79" s="164" t="s">
        <v>47</v>
      </c>
      <c r="E79" s="164"/>
      <c r="F79" s="26"/>
    </row>
  </sheetData>
  <mergeCells count="1">
    <mergeCell ref="D79:E79"/>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topLeftCell="A55" workbookViewId="0">
      <selection activeCell="H73" sqref="H73"/>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147</v>
      </c>
      <c r="D3" s="1"/>
      <c r="E3" s="23"/>
      <c r="F3" s="23"/>
      <c r="G3" s="4"/>
    </row>
    <row r="4" spans="1:7" x14ac:dyDescent="0.25">
      <c r="B4" s="3" t="s">
        <v>34</v>
      </c>
      <c r="C4" s="12" t="s">
        <v>4</v>
      </c>
      <c r="D4" s="12">
        <f>88.3+23.2+1.6</f>
        <v>113.1</v>
      </c>
      <c r="E4" s="24"/>
      <c r="F4" s="24"/>
      <c r="G4" s="4"/>
    </row>
    <row r="5" spans="1:7" x14ac:dyDescent="0.25">
      <c r="B5" s="3" t="s">
        <v>51</v>
      </c>
      <c r="C5" s="12" t="s">
        <v>4</v>
      </c>
      <c r="D5" s="12">
        <v>32.299999999999997</v>
      </c>
      <c r="E5" s="24"/>
      <c r="F5" s="24"/>
      <c r="G5" s="4"/>
    </row>
    <row r="6" spans="1:7" x14ac:dyDescent="0.25">
      <c r="B6" s="3" t="s">
        <v>52</v>
      </c>
      <c r="C6" s="12" t="s">
        <v>4</v>
      </c>
      <c r="D6" s="12">
        <v>39.6</v>
      </c>
      <c r="E6" s="24"/>
      <c r="F6" s="24"/>
      <c r="G6" s="4"/>
    </row>
    <row r="7" spans="1:7" x14ac:dyDescent="0.25">
      <c r="D7" s="1"/>
      <c r="E7" s="23"/>
      <c r="F7" s="23"/>
      <c r="G7" s="4"/>
    </row>
    <row r="8" spans="1:7" ht="167.25" customHeight="1" x14ac:dyDescent="0.25">
      <c r="A8" s="2" t="s">
        <v>17</v>
      </c>
      <c r="B8" s="5" t="s">
        <v>37</v>
      </c>
      <c r="D8" s="1"/>
      <c r="E8" s="23"/>
      <c r="F8" s="23"/>
      <c r="G8" s="4"/>
    </row>
    <row r="9" spans="1:7" x14ac:dyDescent="0.25">
      <c r="B9" s="3" t="s">
        <v>34</v>
      </c>
      <c r="C9" s="12" t="s">
        <v>4</v>
      </c>
      <c r="D9" s="12">
        <v>113.1</v>
      </c>
      <c r="E9" s="24"/>
      <c r="F9" s="24"/>
      <c r="G9" s="4"/>
    </row>
    <row r="10" spans="1:7" x14ac:dyDescent="0.25">
      <c r="B10" s="3" t="s">
        <v>51</v>
      </c>
      <c r="C10" s="12" t="s">
        <v>4</v>
      </c>
      <c r="D10" s="12">
        <v>32.299999999999997</v>
      </c>
      <c r="E10" s="24"/>
      <c r="F10" s="24"/>
      <c r="G10" s="4"/>
    </row>
    <row r="11" spans="1:7" x14ac:dyDescent="0.25">
      <c r="B11" s="3" t="s">
        <v>52</v>
      </c>
      <c r="C11" s="12" t="s">
        <v>4</v>
      </c>
      <c r="D11" s="12">
        <v>39.6</v>
      </c>
      <c r="E11" s="24"/>
      <c r="F11" s="24"/>
      <c r="G11" s="4"/>
    </row>
    <row r="12" spans="1:7" x14ac:dyDescent="0.25">
      <c r="D12" s="1"/>
      <c r="E12" s="23"/>
      <c r="F12" s="23"/>
      <c r="G12" s="4"/>
    </row>
    <row r="13" spans="1:7" ht="135.75" customHeight="1" x14ac:dyDescent="0.25">
      <c r="A13" s="2" t="s">
        <v>24</v>
      </c>
      <c r="B13" s="5" t="s">
        <v>26</v>
      </c>
      <c r="D13" s="1"/>
      <c r="E13" s="23"/>
      <c r="F13" s="23"/>
      <c r="G13" s="4"/>
    </row>
    <row r="14" spans="1:7" x14ac:dyDescent="0.25">
      <c r="C14" s="12" t="s">
        <v>12</v>
      </c>
      <c r="D14" s="12">
        <v>1</v>
      </c>
      <c r="E14" s="24"/>
      <c r="F14" s="24"/>
      <c r="G14" s="4"/>
    </row>
    <row r="15" spans="1:7" x14ac:dyDescent="0.25">
      <c r="D15" s="1"/>
      <c r="E15" s="23"/>
      <c r="F15" s="23"/>
      <c r="G15" s="4"/>
    </row>
    <row r="16" spans="1:7" ht="150" x14ac:dyDescent="0.25">
      <c r="A16" s="2" t="s">
        <v>25</v>
      </c>
      <c r="B16" s="5" t="s">
        <v>38</v>
      </c>
      <c r="D16" s="1"/>
      <c r="E16" s="23"/>
      <c r="F16" s="23"/>
      <c r="G16" s="4"/>
    </row>
    <row r="17" spans="1:7" x14ac:dyDescent="0.25">
      <c r="A17" s="2"/>
      <c r="B17" s="5"/>
      <c r="C17" s="12" t="s">
        <v>13</v>
      </c>
      <c r="D17" s="12">
        <v>1</v>
      </c>
      <c r="E17" s="133"/>
      <c r="F17" s="133"/>
      <c r="G17" s="4"/>
    </row>
    <row r="18" spans="1:7" x14ac:dyDescent="0.25">
      <c r="A18" s="2"/>
      <c r="B18" s="5"/>
      <c r="C18" s="13"/>
      <c r="D18" s="13"/>
      <c r="E18" s="134"/>
      <c r="F18" s="134"/>
      <c r="G18" s="4"/>
    </row>
    <row r="19" spans="1:7" ht="409.5" x14ac:dyDescent="0.25">
      <c r="A19" s="2" t="s">
        <v>128</v>
      </c>
      <c r="B19" s="144" t="s">
        <v>129</v>
      </c>
      <c r="C19" s="13"/>
      <c r="D19" s="13"/>
      <c r="E19" s="134"/>
      <c r="F19" s="134"/>
      <c r="G19" s="4"/>
    </row>
    <row r="20" spans="1:7" x14ac:dyDescent="0.25">
      <c r="A20" s="2"/>
      <c r="B20" s="3" t="s">
        <v>34</v>
      </c>
      <c r="C20" s="142" t="s">
        <v>13</v>
      </c>
      <c r="D20" s="142">
        <f>ROUNDUP((113.1/40)*5,0)</f>
        <v>15</v>
      </c>
      <c r="E20" s="143"/>
      <c r="F20" s="143"/>
      <c r="G20" s="4"/>
    </row>
    <row r="21" spans="1:7" x14ac:dyDescent="0.25">
      <c r="A21" s="2"/>
      <c r="B21" s="3" t="s">
        <v>51</v>
      </c>
      <c r="C21" s="142" t="s">
        <v>13</v>
      </c>
      <c r="D21" s="142">
        <f>ROUNDUP((32.3/40)*5,0)</f>
        <v>5</v>
      </c>
      <c r="E21" s="143"/>
      <c r="F21" s="143"/>
      <c r="G21" s="4"/>
    </row>
    <row r="22" spans="1:7" x14ac:dyDescent="0.25">
      <c r="A22" s="2"/>
      <c r="B22" s="3" t="s">
        <v>52</v>
      </c>
      <c r="C22" s="142" t="s">
        <v>13</v>
      </c>
      <c r="D22" s="142">
        <f>ROUNDUP((39.6/40)*5,0)</f>
        <v>5</v>
      </c>
      <c r="E22" s="143"/>
      <c r="F22" s="143"/>
      <c r="G22" s="4"/>
    </row>
    <row r="23" spans="1:7" x14ac:dyDescent="0.25">
      <c r="A23" s="15"/>
      <c r="B23" s="16" t="s">
        <v>42</v>
      </c>
      <c r="C23" s="14"/>
      <c r="D23" s="14"/>
      <c r="E23" s="26"/>
      <c r="F23" s="26"/>
      <c r="G23" s="4"/>
    </row>
    <row r="24" spans="1:7" x14ac:dyDescent="0.25">
      <c r="D24" s="1"/>
      <c r="E24" s="23"/>
      <c r="F24" s="23"/>
      <c r="G24" s="4"/>
    </row>
    <row r="25" spans="1:7" x14ac:dyDescent="0.25">
      <c r="A25" s="2" t="s">
        <v>15</v>
      </c>
      <c r="B25" s="3" t="s">
        <v>16</v>
      </c>
      <c r="D25" s="1"/>
      <c r="E25" s="23"/>
      <c r="F25" s="23"/>
      <c r="G25" s="4"/>
    </row>
    <row r="26" spans="1:7" ht="409.5" x14ac:dyDescent="0.25">
      <c r="A26" s="2" t="s">
        <v>2</v>
      </c>
      <c r="B26" s="144" t="s">
        <v>131</v>
      </c>
      <c r="D26" s="1"/>
      <c r="E26" s="23"/>
      <c r="F26" s="23"/>
      <c r="G26" s="4"/>
    </row>
    <row r="27" spans="1:7" x14ac:dyDescent="0.25">
      <c r="B27" s="3" t="s">
        <v>34</v>
      </c>
      <c r="C27" s="12" t="s">
        <v>14</v>
      </c>
      <c r="D27" s="12">
        <v>20</v>
      </c>
      <c r="E27" s="24"/>
      <c r="F27" s="24"/>
      <c r="G27" s="4"/>
    </row>
    <row r="28" spans="1:7" x14ac:dyDescent="0.25">
      <c r="B28" s="3" t="s">
        <v>51</v>
      </c>
      <c r="C28" s="12" t="s">
        <v>14</v>
      </c>
      <c r="D28" s="12">
        <v>15</v>
      </c>
      <c r="E28" s="24"/>
      <c r="F28" s="24"/>
      <c r="G28" s="4"/>
    </row>
    <row r="29" spans="1:7" x14ac:dyDescent="0.25">
      <c r="B29" s="3" t="s">
        <v>52</v>
      </c>
      <c r="C29" s="12" t="s">
        <v>14</v>
      </c>
      <c r="D29" s="12">
        <v>9</v>
      </c>
      <c r="E29" s="24"/>
      <c r="F29" s="24"/>
      <c r="G29" s="4"/>
    </row>
    <row r="30" spans="1:7" x14ac:dyDescent="0.25">
      <c r="D30" s="1"/>
      <c r="E30" s="23"/>
      <c r="F30" s="23"/>
      <c r="G30" s="4"/>
    </row>
    <row r="31" spans="1:7" ht="285" x14ac:dyDescent="0.25">
      <c r="A31" s="2" t="s">
        <v>17</v>
      </c>
      <c r="B31" s="141" t="s">
        <v>130</v>
      </c>
      <c r="D31" s="1"/>
      <c r="E31" s="23"/>
      <c r="F31" s="23"/>
      <c r="G31" s="4"/>
    </row>
    <row r="32" spans="1:7" x14ac:dyDescent="0.25">
      <c r="B32" s="3" t="s">
        <v>34</v>
      </c>
      <c r="C32" s="12" t="s">
        <v>4</v>
      </c>
      <c r="D32" s="12">
        <f>59.9+1.6</f>
        <v>61.5</v>
      </c>
      <c r="E32" s="24"/>
      <c r="F32" s="24"/>
      <c r="G32" s="4"/>
    </row>
    <row r="33" spans="1:7" x14ac:dyDescent="0.25">
      <c r="D33" s="1"/>
      <c r="E33" s="23"/>
      <c r="F33" s="23"/>
      <c r="G33" s="4"/>
    </row>
    <row r="34" spans="1:7" ht="135" customHeight="1" x14ac:dyDescent="0.25">
      <c r="A34" s="2" t="s">
        <v>11</v>
      </c>
      <c r="B34" s="5" t="s">
        <v>27</v>
      </c>
      <c r="D34" s="1"/>
      <c r="E34" s="23"/>
      <c r="F34" s="23"/>
      <c r="G34" s="4"/>
    </row>
    <row r="35" spans="1:7" x14ac:dyDescent="0.25">
      <c r="C35" s="13" t="s">
        <v>13</v>
      </c>
      <c r="D35" s="13">
        <v>1</v>
      </c>
      <c r="E35" s="25"/>
      <c r="F35" s="25"/>
      <c r="G35" s="4"/>
    </row>
    <row r="36" spans="1:7" x14ac:dyDescent="0.25">
      <c r="A36" s="15"/>
      <c r="B36" s="16" t="s">
        <v>43</v>
      </c>
      <c r="C36" s="14"/>
      <c r="D36" s="14"/>
      <c r="E36" s="26"/>
      <c r="F36" s="26"/>
      <c r="G36" s="4"/>
    </row>
    <row r="37" spans="1:7" x14ac:dyDescent="0.25">
      <c r="D37" s="1"/>
      <c r="E37" s="23"/>
      <c r="F37" s="23"/>
      <c r="G37" s="4"/>
    </row>
    <row r="38" spans="1:7" x14ac:dyDescent="0.25">
      <c r="A38" s="2" t="s">
        <v>18</v>
      </c>
      <c r="B38" s="3" t="s">
        <v>21</v>
      </c>
      <c r="D38" s="1"/>
      <c r="E38" s="23"/>
      <c r="F38" s="23"/>
      <c r="G38" s="4"/>
    </row>
    <row r="39" spans="1:7" ht="152.25" customHeight="1" x14ac:dyDescent="0.25">
      <c r="A39" s="2" t="s">
        <v>2</v>
      </c>
      <c r="B39" s="5" t="s">
        <v>160</v>
      </c>
      <c r="D39" s="1"/>
      <c r="E39" s="23"/>
      <c r="F39" s="23"/>
      <c r="G39" s="4"/>
    </row>
    <row r="40" spans="1:7" x14ac:dyDescent="0.25">
      <c r="B40" s="3" t="s">
        <v>34</v>
      </c>
      <c r="C40" s="12" t="s">
        <v>4</v>
      </c>
      <c r="D40" s="12">
        <v>113.1</v>
      </c>
      <c r="E40" s="24"/>
      <c r="F40" s="24"/>
      <c r="G40" s="4"/>
    </row>
    <row r="41" spans="1:7" x14ac:dyDescent="0.25">
      <c r="B41" s="3" t="s">
        <v>51</v>
      </c>
      <c r="C41" s="12" t="s">
        <v>4</v>
      </c>
      <c r="D41" s="12">
        <v>32.299999999999997</v>
      </c>
      <c r="E41" s="24"/>
      <c r="F41" s="24"/>
      <c r="G41" s="4"/>
    </row>
    <row r="42" spans="1:7" x14ac:dyDescent="0.25">
      <c r="B42" s="3" t="s">
        <v>52</v>
      </c>
      <c r="C42" s="12" t="s">
        <v>4</v>
      </c>
      <c r="D42" s="12">
        <v>39.6</v>
      </c>
      <c r="E42" s="24"/>
      <c r="F42" s="24"/>
      <c r="G42" s="4"/>
    </row>
    <row r="43" spans="1:7" x14ac:dyDescent="0.25">
      <c r="C43" s="13"/>
      <c r="D43" s="13"/>
      <c r="E43" s="25"/>
      <c r="F43" s="25"/>
      <c r="G43" s="4"/>
    </row>
    <row r="44" spans="1:7" ht="88.5" customHeight="1" x14ac:dyDescent="0.25">
      <c r="A44" s="2" t="s">
        <v>17</v>
      </c>
      <c r="B44" s="5" t="s">
        <v>39</v>
      </c>
      <c r="D44" s="1"/>
      <c r="E44" s="23"/>
      <c r="F44" s="23"/>
      <c r="G44" s="4"/>
    </row>
    <row r="45" spans="1:7" x14ac:dyDescent="0.25">
      <c r="C45" s="12" t="s">
        <v>12</v>
      </c>
      <c r="D45" s="12">
        <v>1</v>
      </c>
      <c r="E45" s="24"/>
      <c r="F45" s="24"/>
    </row>
    <row r="46" spans="1:7" x14ac:dyDescent="0.25">
      <c r="D46" s="1"/>
      <c r="E46" s="23"/>
      <c r="F46" s="23"/>
      <c r="G46" s="4"/>
    </row>
    <row r="47" spans="1:7" ht="150.75" customHeight="1" x14ac:dyDescent="0.25">
      <c r="A47" s="2" t="s">
        <v>11</v>
      </c>
      <c r="B47" s="5" t="s">
        <v>30</v>
      </c>
      <c r="D47" s="1"/>
      <c r="E47" s="23"/>
      <c r="F47" s="23"/>
      <c r="G47" s="4"/>
    </row>
    <row r="48" spans="1:7" x14ac:dyDescent="0.25">
      <c r="B48" s="3" t="s">
        <v>34</v>
      </c>
      <c r="C48" s="12" t="s">
        <v>4</v>
      </c>
      <c r="D48" s="12">
        <v>113.1</v>
      </c>
      <c r="E48" s="24"/>
      <c r="F48" s="24"/>
      <c r="G48" s="4"/>
    </row>
    <row r="49" spans="1:7" x14ac:dyDescent="0.25">
      <c r="B49" s="3" t="s">
        <v>51</v>
      </c>
      <c r="C49" s="12" t="s">
        <v>4</v>
      </c>
      <c r="D49" s="12">
        <v>32.299999999999997</v>
      </c>
      <c r="E49" s="24"/>
      <c r="F49" s="24"/>
      <c r="G49" s="4"/>
    </row>
    <row r="50" spans="1:7" x14ac:dyDescent="0.25">
      <c r="B50" s="3" t="s">
        <v>52</v>
      </c>
      <c r="C50" s="12" t="s">
        <v>4</v>
      </c>
      <c r="D50" s="12">
        <v>39.6</v>
      </c>
      <c r="E50" s="24"/>
      <c r="F50" s="24"/>
      <c r="G50" s="4"/>
    </row>
    <row r="51" spans="1:7" x14ac:dyDescent="0.25">
      <c r="D51" s="1"/>
      <c r="E51" s="23"/>
      <c r="F51" s="23"/>
      <c r="G51" s="4"/>
    </row>
    <row r="52" spans="1:7" ht="88.5" customHeight="1" x14ac:dyDescent="0.25">
      <c r="A52" s="2" t="s">
        <v>23</v>
      </c>
      <c r="B52" s="5" t="s">
        <v>40</v>
      </c>
      <c r="D52" s="1"/>
      <c r="E52" s="23"/>
      <c r="F52" s="23"/>
      <c r="G52" s="4"/>
    </row>
    <row r="53" spans="1:7" x14ac:dyDescent="0.25">
      <c r="C53" s="12" t="s">
        <v>12</v>
      </c>
      <c r="D53" s="12">
        <v>1</v>
      </c>
      <c r="E53" s="24"/>
      <c r="F53" s="24"/>
    </row>
    <row r="54" spans="1:7" x14ac:dyDescent="0.25">
      <c r="D54" s="1"/>
      <c r="E54" s="23"/>
      <c r="F54" s="23"/>
    </row>
    <row r="55" spans="1:7" ht="78.75" customHeight="1" x14ac:dyDescent="0.25">
      <c r="A55" s="2" t="s">
        <v>24</v>
      </c>
      <c r="B55" s="5" t="s">
        <v>28</v>
      </c>
      <c r="D55" s="1"/>
      <c r="E55" s="23"/>
      <c r="F55" s="23"/>
      <c r="G55" s="4"/>
    </row>
    <row r="56" spans="1:7" x14ac:dyDescent="0.25">
      <c r="C56" s="13" t="s">
        <v>12</v>
      </c>
      <c r="D56" s="13">
        <v>1</v>
      </c>
      <c r="E56" s="25"/>
      <c r="F56" s="25"/>
    </row>
    <row r="57" spans="1:7" x14ac:dyDescent="0.25">
      <c r="A57" s="15"/>
      <c r="B57" s="16" t="s">
        <v>45</v>
      </c>
      <c r="C57" s="14"/>
      <c r="D57" s="14"/>
      <c r="E57" s="26"/>
      <c r="F57" s="26"/>
    </row>
    <row r="64" spans="1:7" x14ac:dyDescent="0.25">
      <c r="B64" s="11" t="s">
        <v>41</v>
      </c>
    </row>
    <row r="65" spans="1:7" x14ac:dyDescent="0.25">
      <c r="B65" s="11"/>
    </row>
    <row r="66" spans="1:7" x14ac:dyDescent="0.25">
      <c r="A66" s="2" t="s">
        <v>0</v>
      </c>
      <c r="B66" s="3" t="s">
        <v>1</v>
      </c>
      <c r="C66" s="12"/>
      <c r="D66" s="7"/>
      <c r="E66" s="28"/>
      <c r="F66" s="28"/>
      <c r="G66" s="4"/>
    </row>
    <row r="67" spans="1:7" x14ac:dyDescent="0.25">
      <c r="A67" s="2" t="s">
        <v>15</v>
      </c>
      <c r="B67" s="3" t="s">
        <v>16</v>
      </c>
      <c r="C67" s="14"/>
      <c r="D67" s="14"/>
      <c r="E67" s="26"/>
      <c r="F67" s="26"/>
      <c r="G67" s="4"/>
    </row>
    <row r="68" spans="1:7" x14ac:dyDescent="0.25">
      <c r="A68" s="2" t="s">
        <v>18</v>
      </c>
      <c r="B68" s="3" t="s">
        <v>21</v>
      </c>
      <c r="C68" s="14"/>
      <c r="D68" s="14"/>
      <c r="E68" s="26"/>
      <c r="F68" s="26"/>
      <c r="G68" s="4"/>
    </row>
    <row r="69" spans="1:7" x14ac:dyDescent="0.25">
      <c r="D69" s="164" t="s">
        <v>47</v>
      </c>
      <c r="E69" s="164"/>
      <c r="F69" s="26"/>
    </row>
  </sheetData>
  <mergeCells count="1">
    <mergeCell ref="D69:E69"/>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topLeftCell="A73" workbookViewId="0">
      <selection activeCell="H94" sqref="H94"/>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148</v>
      </c>
      <c r="D3" s="1"/>
      <c r="E3" s="23"/>
      <c r="F3" s="23"/>
      <c r="G3" s="4"/>
    </row>
    <row r="4" spans="1:7" x14ac:dyDescent="0.25">
      <c r="B4" s="3" t="s">
        <v>34</v>
      </c>
      <c r="C4" s="12" t="s">
        <v>4</v>
      </c>
      <c r="D4" s="12">
        <f>49.9+10.3+4</f>
        <v>64.2</v>
      </c>
      <c r="E4" s="24"/>
      <c r="F4" s="24"/>
      <c r="G4" s="4"/>
    </row>
    <row r="5" spans="1:7" x14ac:dyDescent="0.25">
      <c r="B5" s="3" t="s">
        <v>52</v>
      </c>
      <c r="C5" s="12" t="s">
        <v>4</v>
      </c>
      <c r="D5" s="12">
        <v>30.3</v>
      </c>
      <c r="E5" s="24"/>
      <c r="F5" s="24"/>
      <c r="G5" s="4"/>
    </row>
    <row r="6" spans="1:7" x14ac:dyDescent="0.25">
      <c r="B6" s="3" t="s">
        <v>35</v>
      </c>
      <c r="C6" s="12" t="s">
        <v>4</v>
      </c>
      <c r="D6" s="12">
        <v>83.1</v>
      </c>
      <c r="E6" s="133"/>
      <c r="F6" s="24"/>
      <c r="G6" s="4"/>
    </row>
    <row r="7" spans="1:7" x14ac:dyDescent="0.25">
      <c r="B7" s="3" t="s">
        <v>36</v>
      </c>
      <c r="C7" s="12" t="s">
        <v>4</v>
      </c>
      <c r="D7" s="12">
        <v>233.7</v>
      </c>
      <c r="E7" s="133"/>
      <c r="F7" s="24"/>
      <c r="G7" s="4"/>
    </row>
    <row r="8" spans="1:7" s="9" customFormat="1" x14ac:dyDescent="0.25">
      <c r="A8" s="2"/>
      <c r="B8" s="6"/>
      <c r="C8" s="1"/>
      <c r="D8" s="1"/>
      <c r="E8" s="23"/>
      <c r="F8" s="23"/>
      <c r="G8" s="8"/>
    </row>
    <row r="9" spans="1:7" s="9" customFormat="1" ht="122.25" customHeight="1" x14ac:dyDescent="0.25">
      <c r="A9" s="2" t="s">
        <v>17</v>
      </c>
      <c r="B9" s="6" t="s">
        <v>63</v>
      </c>
      <c r="C9" s="1"/>
      <c r="D9" s="1"/>
      <c r="E9" s="23"/>
      <c r="F9" s="23"/>
      <c r="G9" s="8"/>
    </row>
    <row r="10" spans="1:7" s="9" customFormat="1" x14ac:dyDescent="0.25">
      <c r="A10" s="2"/>
      <c r="B10" s="6"/>
      <c r="C10" s="12" t="s">
        <v>14</v>
      </c>
      <c r="D10" s="12">
        <v>2</v>
      </c>
      <c r="E10" s="24"/>
      <c r="F10" s="24"/>
      <c r="G10" s="8"/>
    </row>
    <row r="11" spans="1:7" x14ac:dyDescent="0.25">
      <c r="D11" s="1"/>
      <c r="E11" s="23"/>
      <c r="F11" s="23"/>
      <c r="G11" s="4"/>
    </row>
    <row r="12" spans="1:7" ht="167.25" customHeight="1" x14ac:dyDescent="0.25">
      <c r="A12" s="2" t="s">
        <v>22</v>
      </c>
      <c r="B12" s="5" t="s">
        <v>37</v>
      </c>
      <c r="D12" s="1"/>
      <c r="E12" s="23"/>
      <c r="F12" s="23"/>
      <c r="G12" s="4"/>
    </row>
    <row r="13" spans="1:7" x14ac:dyDescent="0.25">
      <c r="B13" s="3" t="s">
        <v>34</v>
      </c>
      <c r="C13" s="12" t="s">
        <v>4</v>
      </c>
      <c r="D13" s="12">
        <v>64.2</v>
      </c>
      <c r="E13" s="24"/>
      <c r="F13" s="24"/>
      <c r="G13" s="4"/>
    </row>
    <row r="14" spans="1:7" x14ac:dyDescent="0.25">
      <c r="B14" s="3" t="s">
        <v>52</v>
      </c>
      <c r="C14" s="12" t="s">
        <v>4</v>
      </c>
      <c r="D14" s="12">
        <v>30.3</v>
      </c>
      <c r="E14" s="24"/>
      <c r="F14" s="24"/>
      <c r="G14" s="4"/>
    </row>
    <row r="15" spans="1:7" x14ac:dyDescent="0.25">
      <c r="B15" s="3" t="s">
        <v>35</v>
      </c>
      <c r="C15" s="12" t="s">
        <v>4</v>
      </c>
      <c r="D15" s="12">
        <v>83.1</v>
      </c>
      <c r="E15" s="24"/>
      <c r="F15" s="24"/>
      <c r="G15" s="4"/>
    </row>
    <row r="16" spans="1:7" x14ac:dyDescent="0.25">
      <c r="B16" s="3" t="s">
        <v>36</v>
      </c>
      <c r="C16" s="12" t="s">
        <v>4</v>
      </c>
      <c r="D16" s="12">
        <v>233.7</v>
      </c>
      <c r="E16" s="24"/>
      <c r="F16" s="24"/>
      <c r="G16" s="4"/>
    </row>
    <row r="17" spans="1:7" x14ac:dyDescent="0.25">
      <c r="D17" s="1"/>
      <c r="E17" s="23"/>
      <c r="F17" s="23"/>
      <c r="G17" s="4"/>
    </row>
    <row r="18" spans="1:7" ht="135.75" customHeight="1" x14ac:dyDescent="0.25">
      <c r="A18" s="2" t="s">
        <v>23</v>
      </c>
      <c r="B18" s="5" t="s">
        <v>26</v>
      </c>
      <c r="D18" s="1"/>
      <c r="E18" s="23"/>
      <c r="F18" s="23"/>
      <c r="G18" s="4"/>
    </row>
    <row r="19" spans="1:7" x14ac:dyDescent="0.25">
      <c r="C19" s="12" t="s">
        <v>12</v>
      </c>
      <c r="D19" s="12">
        <v>1</v>
      </c>
      <c r="E19" s="24"/>
      <c r="F19" s="24"/>
      <c r="G19" s="4"/>
    </row>
    <row r="20" spans="1:7" x14ac:dyDescent="0.25">
      <c r="D20" s="1"/>
      <c r="E20" s="23"/>
      <c r="F20" s="23"/>
      <c r="G20" s="4"/>
    </row>
    <row r="21" spans="1:7" ht="150" x14ac:dyDescent="0.25">
      <c r="A21" s="2" t="s">
        <v>24</v>
      </c>
      <c r="B21" s="5" t="s">
        <v>38</v>
      </c>
      <c r="D21" s="1"/>
      <c r="E21" s="23"/>
      <c r="F21" s="23"/>
      <c r="G21" s="4"/>
    </row>
    <row r="22" spans="1:7" x14ac:dyDescent="0.25">
      <c r="A22" s="2"/>
      <c r="B22" s="5"/>
      <c r="C22" s="12" t="s">
        <v>13</v>
      </c>
      <c r="D22" s="12">
        <v>1</v>
      </c>
      <c r="E22" s="133"/>
      <c r="F22" s="133"/>
      <c r="G22" s="4"/>
    </row>
    <row r="23" spans="1:7" x14ac:dyDescent="0.25">
      <c r="A23" s="2"/>
      <c r="B23" s="5"/>
      <c r="C23" s="13"/>
      <c r="D23" s="13"/>
      <c r="E23" s="134"/>
      <c r="F23" s="134"/>
      <c r="G23" s="4"/>
    </row>
    <row r="24" spans="1:7" ht="409.5" x14ac:dyDescent="0.25">
      <c r="A24" s="2" t="s">
        <v>25</v>
      </c>
      <c r="B24" s="144" t="s">
        <v>129</v>
      </c>
      <c r="C24" s="13"/>
      <c r="D24" s="13"/>
      <c r="E24" s="134"/>
      <c r="F24" s="134"/>
      <c r="G24" s="4"/>
    </row>
    <row r="25" spans="1:7" x14ac:dyDescent="0.25">
      <c r="A25" s="2"/>
      <c r="B25" s="3" t="s">
        <v>34</v>
      </c>
      <c r="C25" s="142" t="s">
        <v>13</v>
      </c>
      <c r="D25" s="142">
        <f>ROUNDUP((64.2/40)*5,0)</f>
        <v>9</v>
      </c>
      <c r="E25" s="143"/>
      <c r="F25" s="143"/>
      <c r="G25" s="4"/>
    </row>
    <row r="26" spans="1:7" x14ac:dyDescent="0.25">
      <c r="A26" s="2"/>
      <c r="B26" s="3" t="s">
        <v>52</v>
      </c>
      <c r="C26" s="142" t="s">
        <v>13</v>
      </c>
      <c r="D26" s="142">
        <f>ROUNDUP((30.3/40)*5,0)</f>
        <v>4</v>
      </c>
      <c r="E26" s="143"/>
      <c r="F26" s="143"/>
      <c r="G26" s="4"/>
    </row>
    <row r="27" spans="1:7" x14ac:dyDescent="0.25">
      <c r="A27" s="2"/>
      <c r="B27" s="3" t="s">
        <v>35</v>
      </c>
      <c r="C27" s="142" t="s">
        <v>13</v>
      </c>
      <c r="D27" s="142">
        <f>ROUNDUP((83.1/40)*5,0)</f>
        <v>11</v>
      </c>
      <c r="E27" s="143"/>
      <c r="F27" s="143"/>
      <c r="G27" s="4"/>
    </row>
    <row r="28" spans="1:7" x14ac:dyDescent="0.25">
      <c r="A28" s="2"/>
      <c r="B28" s="3" t="s">
        <v>36</v>
      </c>
      <c r="C28" s="142" t="s">
        <v>13</v>
      </c>
      <c r="D28" s="142">
        <f>ROUNDUP((233.7/40)*5,0)</f>
        <v>30</v>
      </c>
      <c r="E28" s="143"/>
      <c r="F28" s="143"/>
      <c r="G28" s="4"/>
    </row>
    <row r="29" spans="1:7" x14ac:dyDescent="0.25">
      <c r="A29" s="15"/>
      <c r="B29" s="16" t="s">
        <v>42</v>
      </c>
      <c r="C29" s="14"/>
      <c r="D29" s="14"/>
      <c r="E29" s="26"/>
      <c r="F29" s="26"/>
      <c r="G29" s="4"/>
    </row>
    <row r="30" spans="1:7" x14ac:dyDescent="0.25">
      <c r="D30" s="1"/>
      <c r="E30" s="23"/>
      <c r="F30" s="23"/>
      <c r="G30" s="4"/>
    </row>
    <row r="31" spans="1:7" x14ac:dyDescent="0.25">
      <c r="A31" s="2" t="s">
        <v>15</v>
      </c>
      <c r="B31" s="3" t="s">
        <v>16</v>
      </c>
      <c r="D31" s="1"/>
      <c r="E31" s="23"/>
      <c r="F31" s="23"/>
      <c r="G31" s="4"/>
    </row>
    <row r="32" spans="1:7" ht="409.5" x14ac:dyDescent="0.25">
      <c r="A32" s="2" t="s">
        <v>2</v>
      </c>
      <c r="B32" s="144" t="s">
        <v>131</v>
      </c>
      <c r="D32" s="1"/>
      <c r="E32" s="23"/>
      <c r="F32" s="23"/>
      <c r="G32" s="4"/>
    </row>
    <row r="33" spans="1:7" x14ac:dyDescent="0.25">
      <c r="B33" s="3" t="s">
        <v>34</v>
      </c>
      <c r="C33" s="12" t="s">
        <v>14</v>
      </c>
      <c r="D33" s="12">
        <v>16</v>
      </c>
      <c r="E33" s="24"/>
      <c r="F33" s="24"/>
      <c r="G33" s="4"/>
    </row>
    <row r="34" spans="1:7" x14ac:dyDescent="0.25">
      <c r="B34" s="3" t="s">
        <v>52</v>
      </c>
      <c r="C34" s="12" t="s">
        <v>14</v>
      </c>
      <c r="D34" s="12">
        <v>6</v>
      </c>
      <c r="E34" s="24"/>
      <c r="F34" s="24"/>
      <c r="G34" s="4"/>
    </row>
    <row r="35" spans="1:7" x14ac:dyDescent="0.25">
      <c r="B35" s="3" t="s">
        <v>35</v>
      </c>
      <c r="C35" s="12" t="s">
        <v>14</v>
      </c>
      <c r="D35" s="12">
        <v>23</v>
      </c>
      <c r="E35" s="24"/>
      <c r="F35" s="24"/>
      <c r="G35" s="4"/>
    </row>
    <row r="36" spans="1:7" x14ac:dyDescent="0.25">
      <c r="B36" s="3" t="s">
        <v>36</v>
      </c>
      <c r="C36" s="12" t="s">
        <v>14</v>
      </c>
      <c r="D36" s="12">
        <v>55</v>
      </c>
      <c r="E36" s="24"/>
      <c r="F36" s="24"/>
      <c r="G36" s="4"/>
    </row>
    <row r="37" spans="1:7" x14ac:dyDescent="0.25">
      <c r="D37" s="1"/>
      <c r="E37" s="23"/>
      <c r="F37" s="23"/>
      <c r="G37" s="4"/>
    </row>
    <row r="38" spans="1:7" ht="285" x14ac:dyDescent="0.25">
      <c r="A38" s="2" t="s">
        <v>17</v>
      </c>
      <c r="B38" s="141" t="s">
        <v>130</v>
      </c>
      <c r="D38" s="1"/>
      <c r="E38" s="23"/>
      <c r="F38" s="23"/>
      <c r="G38" s="4"/>
    </row>
    <row r="39" spans="1:7" x14ac:dyDescent="0.25">
      <c r="B39" s="3" t="s">
        <v>34</v>
      </c>
      <c r="C39" s="12" t="s">
        <v>4</v>
      </c>
      <c r="D39" s="12">
        <v>4</v>
      </c>
      <c r="E39" s="24"/>
      <c r="F39" s="24"/>
      <c r="G39" s="4"/>
    </row>
    <row r="40" spans="1:7" x14ac:dyDescent="0.25">
      <c r="D40" s="1"/>
      <c r="E40" s="23"/>
      <c r="F40" s="23"/>
      <c r="G40" s="4"/>
    </row>
    <row r="41" spans="1:7" ht="135" customHeight="1" x14ac:dyDescent="0.25">
      <c r="A41" s="2" t="s">
        <v>11</v>
      </c>
      <c r="B41" s="5" t="s">
        <v>27</v>
      </c>
      <c r="D41" s="1"/>
      <c r="E41" s="23"/>
      <c r="F41" s="23"/>
      <c r="G41" s="4"/>
    </row>
    <row r="42" spans="1:7" x14ac:dyDescent="0.25">
      <c r="C42" s="13" t="s">
        <v>13</v>
      </c>
      <c r="D42" s="13">
        <v>1</v>
      </c>
      <c r="E42" s="25"/>
      <c r="F42" s="25"/>
      <c r="G42" s="4"/>
    </row>
    <row r="43" spans="1:7" x14ac:dyDescent="0.25">
      <c r="A43" s="15"/>
      <c r="B43" s="16" t="s">
        <v>43</v>
      </c>
      <c r="C43" s="14"/>
      <c r="D43" s="14"/>
      <c r="E43" s="26"/>
      <c r="F43" s="26"/>
      <c r="G43" s="4"/>
    </row>
    <row r="44" spans="1:7" x14ac:dyDescent="0.25">
      <c r="D44" s="1"/>
      <c r="E44" s="23"/>
      <c r="F44" s="23"/>
      <c r="G44" s="4"/>
    </row>
    <row r="45" spans="1:7" x14ac:dyDescent="0.25">
      <c r="A45" s="2" t="s">
        <v>18</v>
      </c>
      <c r="B45" s="3" t="s">
        <v>19</v>
      </c>
      <c r="D45" s="1"/>
      <c r="E45" s="23"/>
      <c r="F45" s="23"/>
      <c r="G45" s="4"/>
    </row>
    <row r="46" spans="1:7" s="9" customFormat="1" ht="258" customHeight="1" x14ac:dyDescent="0.25">
      <c r="A46" s="2" t="s">
        <v>29</v>
      </c>
      <c r="B46" s="5" t="s">
        <v>57</v>
      </c>
      <c r="C46" s="1"/>
      <c r="D46" s="1"/>
      <c r="E46" s="23"/>
      <c r="F46" s="23"/>
      <c r="G46" s="8"/>
    </row>
    <row r="47" spans="1:7" s="9" customFormat="1" x14ac:dyDescent="0.25">
      <c r="A47" s="2"/>
      <c r="B47" s="6"/>
      <c r="C47" s="13" t="s">
        <v>14</v>
      </c>
      <c r="D47" s="13">
        <v>2</v>
      </c>
      <c r="E47" s="25"/>
      <c r="F47" s="25"/>
      <c r="G47" s="8"/>
    </row>
    <row r="48" spans="1:7" s="9" customFormat="1" x14ac:dyDescent="0.25">
      <c r="A48" s="17"/>
      <c r="B48" s="18" t="s">
        <v>44</v>
      </c>
      <c r="C48" s="14"/>
      <c r="D48" s="14"/>
      <c r="E48" s="26"/>
      <c r="F48" s="26"/>
      <c r="G48" s="8"/>
    </row>
    <row r="49" spans="1:7" x14ac:dyDescent="0.25">
      <c r="A49" s="2"/>
      <c r="B49" s="6"/>
      <c r="D49" s="1"/>
      <c r="E49" s="23"/>
      <c r="F49" s="23"/>
      <c r="G49" s="4"/>
    </row>
    <row r="50" spans="1:7" x14ac:dyDescent="0.25">
      <c r="A50" s="2" t="s">
        <v>20</v>
      </c>
      <c r="B50" s="3" t="s">
        <v>21</v>
      </c>
      <c r="D50" s="1"/>
      <c r="E50" s="23"/>
      <c r="F50" s="23"/>
      <c r="G50" s="4"/>
    </row>
    <row r="51" spans="1:7" ht="152.25" customHeight="1" x14ac:dyDescent="0.25">
      <c r="A51" s="2" t="s">
        <v>2</v>
      </c>
      <c r="B51" s="5" t="s">
        <v>160</v>
      </c>
      <c r="D51" s="1"/>
      <c r="E51" s="23"/>
      <c r="F51" s="23"/>
      <c r="G51" s="4"/>
    </row>
    <row r="52" spans="1:7" x14ac:dyDescent="0.25">
      <c r="B52" s="3" t="s">
        <v>34</v>
      </c>
      <c r="C52" s="12" t="s">
        <v>4</v>
      </c>
      <c r="D52" s="12">
        <v>64.2</v>
      </c>
      <c r="E52" s="24"/>
      <c r="F52" s="24"/>
      <c r="G52" s="4"/>
    </row>
    <row r="53" spans="1:7" x14ac:dyDescent="0.25">
      <c r="B53" s="3" t="s">
        <v>52</v>
      </c>
      <c r="C53" s="12" t="s">
        <v>4</v>
      </c>
      <c r="D53" s="12">
        <v>30.3</v>
      </c>
      <c r="E53" s="24"/>
      <c r="F53" s="24"/>
      <c r="G53" s="4"/>
    </row>
    <row r="54" spans="1:7" x14ac:dyDescent="0.25">
      <c r="B54" s="3" t="s">
        <v>35</v>
      </c>
      <c r="C54" s="12" t="s">
        <v>4</v>
      </c>
      <c r="D54" s="12">
        <v>83.1</v>
      </c>
      <c r="E54" s="24"/>
      <c r="F54" s="24"/>
      <c r="G54" s="4"/>
    </row>
    <row r="55" spans="1:7" x14ac:dyDescent="0.25">
      <c r="B55" s="3" t="s">
        <v>36</v>
      </c>
      <c r="C55" s="12" t="s">
        <v>4</v>
      </c>
      <c r="D55" s="12">
        <v>233.7</v>
      </c>
      <c r="E55" s="24"/>
      <c r="F55" s="24"/>
      <c r="G55" s="4"/>
    </row>
    <row r="56" spans="1:7" x14ac:dyDescent="0.25">
      <c r="C56" s="13"/>
      <c r="D56" s="13"/>
      <c r="E56" s="25"/>
      <c r="F56" s="25"/>
      <c r="G56" s="4"/>
    </row>
    <row r="57" spans="1:7" ht="88.5" customHeight="1" x14ac:dyDescent="0.25">
      <c r="A57" s="2" t="s">
        <v>17</v>
      </c>
      <c r="B57" s="5" t="s">
        <v>39</v>
      </c>
      <c r="D57" s="1"/>
      <c r="E57" s="23"/>
      <c r="F57" s="23"/>
      <c r="G57" s="4"/>
    </row>
    <row r="58" spans="1:7" x14ac:dyDescent="0.25">
      <c r="C58" s="12" t="s">
        <v>12</v>
      </c>
      <c r="D58" s="12">
        <v>1</v>
      </c>
      <c r="E58" s="24"/>
      <c r="F58" s="24"/>
    </row>
    <row r="59" spans="1:7" x14ac:dyDescent="0.25">
      <c r="D59" s="1"/>
      <c r="E59" s="23"/>
      <c r="F59" s="23"/>
      <c r="G59" s="4"/>
    </row>
    <row r="60" spans="1:7" ht="150.75" customHeight="1" x14ac:dyDescent="0.25">
      <c r="A60" s="2" t="s">
        <v>11</v>
      </c>
      <c r="B60" s="5" t="s">
        <v>30</v>
      </c>
      <c r="D60" s="1"/>
      <c r="E60" s="23"/>
      <c r="F60" s="23"/>
      <c r="G60" s="4"/>
    </row>
    <row r="61" spans="1:7" x14ac:dyDescent="0.25">
      <c r="B61" s="3" t="s">
        <v>34</v>
      </c>
      <c r="C61" s="12" t="s">
        <v>4</v>
      </c>
      <c r="D61" s="12">
        <v>64.2</v>
      </c>
      <c r="E61" s="24"/>
      <c r="F61" s="24"/>
      <c r="G61" s="4"/>
    </row>
    <row r="62" spans="1:7" x14ac:dyDescent="0.25">
      <c r="B62" s="3" t="s">
        <v>52</v>
      </c>
      <c r="C62" s="12" t="s">
        <v>4</v>
      </c>
      <c r="D62" s="12">
        <v>30.3</v>
      </c>
      <c r="E62" s="133"/>
      <c r="F62" s="24"/>
      <c r="G62" s="4"/>
    </row>
    <row r="63" spans="1:7" x14ac:dyDescent="0.25">
      <c r="B63" s="3" t="s">
        <v>35</v>
      </c>
      <c r="C63" s="12" t="s">
        <v>4</v>
      </c>
      <c r="D63" s="12">
        <v>83.1</v>
      </c>
      <c r="E63" s="24"/>
      <c r="F63" s="24"/>
      <c r="G63" s="4"/>
    </row>
    <row r="64" spans="1:7" x14ac:dyDescent="0.25">
      <c r="B64" s="3" t="s">
        <v>36</v>
      </c>
      <c r="C64" s="12" t="s">
        <v>4</v>
      </c>
      <c r="D64" s="12">
        <v>233.7</v>
      </c>
      <c r="E64" s="24"/>
      <c r="F64" s="24"/>
      <c r="G64" s="4"/>
    </row>
    <row r="65" spans="1:7" x14ac:dyDescent="0.25">
      <c r="D65" s="1"/>
      <c r="E65" s="23"/>
      <c r="F65" s="23"/>
      <c r="G65" s="4"/>
    </row>
    <row r="66" spans="1:7" ht="151.5" customHeight="1" x14ac:dyDescent="0.25">
      <c r="A66" s="2" t="s">
        <v>49</v>
      </c>
      <c r="B66" s="5" t="s">
        <v>31</v>
      </c>
      <c r="D66" s="1"/>
      <c r="E66" s="23"/>
      <c r="F66" s="23"/>
      <c r="G66" s="4"/>
    </row>
    <row r="67" spans="1:7" x14ac:dyDescent="0.25">
      <c r="B67" s="10" t="s">
        <v>32</v>
      </c>
      <c r="C67" s="12" t="s">
        <v>14</v>
      </c>
      <c r="D67" s="12">
        <v>2</v>
      </c>
      <c r="E67" s="24"/>
      <c r="F67" s="24"/>
      <c r="G67" s="4"/>
    </row>
    <row r="68" spans="1:7" x14ac:dyDescent="0.25">
      <c r="D68" s="1"/>
      <c r="E68" s="23"/>
      <c r="F68" s="23"/>
      <c r="G68" s="4"/>
    </row>
    <row r="69" spans="1:7" ht="88.5" customHeight="1" x14ac:dyDescent="0.25">
      <c r="A69" s="2" t="s">
        <v>24</v>
      </c>
      <c r="B69" s="5" t="s">
        <v>40</v>
      </c>
      <c r="D69" s="1"/>
      <c r="E69" s="23"/>
      <c r="F69" s="23"/>
      <c r="G69" s="4"/>
    </row>
    <row r="70" spans="1:7" x14ac:dyDescent="0.25">
      <c r="C70" s="12" t="s">
        <v>12</v>
      </c>
      <c r="D70" s="12">
        <v>1</v>
      </c>
      <c r="E70" s="24"/>
      <c r="F70" s="24"/>
    </row>
    <row r="71" spans="1:7" x14ac:dyDescent="0.25">
      <c r="D71" s="1"/>
      <c r="E71" s="23"/>
      <c r="F71" s="23"/>
    </row>
    <row r="72" spans="1:7" ht="78.75" customHeight="1" x14ac:dyDescent="0.25">
      <c r="A72" s="2" t="s">
        <v>25</v>
      </c>
      <c r="B72" s="5" t="s">
        <v>28</v>
      </c>
      <c r="D72" s="1"/>
      <c r="E72" s="23"/>
      <c r="F72" s="23"/>
      <c r="G72" s="4"/>
    </row>
    <row r="73" spans="1:7" x14ac:dyDescent="0.25">
      <c r="C73" s="13" t="s">
        <v>12</v>
      </c>
      <c r="D73" s="13">
        <v>1</v>
      </c>
      <c r="E73" s="25"/>
      <c r="F73" s="25"/>
    </row>
    <row r="74" spans="1:7" x14ac:dyDescent="0.25">
      <c r="A74" s="15"/>
      <c r="B74" s="16" t="s">
        <v>45</v>
      </c>
      <c r="C74" s="14"/>
      <c r="D74" s="14"/>
      <c r="E74" s="26"/>
      <c r="F74" s="26"/>
    </row>
    <row r="81" spans="1:7" x14ac:dyDescent="0.25">
      <c r="B81" s="11" t="s">
        <v>41</v>
      </c>
    </row>
    <row r="82" spans="1:7" x14ac:dyDescent="0.25">
      <c r="B82" s="11"/>
    </row>
    <row r="83" spans="1:7" x14ac:dyDescent="0.25">
      <c r="A83" s="2" t="s">
        <v>0</v>
      </c>
      <c r="B83" s="3" t="s">
        <v>1</v>
      </c>
      <c r="C83" s="12"/>
      <c r="D83" s="7"/>
      <c r="E83" s="28"/>
      <c r="F83" s="28"/>
      <c r="G83" s="4"/>
    </row>
    <row r="84" spans="1:7" x14ac:dyDescent="0.25">
      <c r="A84" s="2" t="s">
        <v>15</v>
      </c>
      <c r="B84" s="3" t="s">
        <v>16</v>
      </c>
      <c r="C84" s="14"/>
      <c r="D84" s="14"/>
      <c r="E84" s="26"/>
      <c r="F84" s="26"/>
      <c r="G84" s="4"/>
    </row>
    <row r="85" spans="1:7" x14ac:dyDescent="0.25">
      <c r="A85" s="2" t="s">
        <v>18</v>
      </c>
      <c r="B85" s="3" t="s">
        <v>19</v>
      </c>
      <c r="C85" s="14"/>
      <c r="D85" s="14"/>
      <c r="E85" s="26"/>
      <c r="F85" s="26"/>
      <c r="G85" s="4"/>
    </row>
    <row r="86" spans="1:7" x14ac:dyDescent="0.25">
      <c r="A86" s="2" t="s">
        <v>20</v>
      </c>
      <c r="B86" s="3" t="s">
        <v>21</v>
      </c>
      <c r="C86" s="14"/>
      <c r="D86" s="14"/>
      <c r="E86" s="26"/>
      <c r="F86" s="26"/>
      <c r="G86" s="4"/>
    </row>
    <row r="87" spans="1:7" x14ac:dyDescent="0.25">
      <c r="D87" s="164" t="s">
        <v>47</v>
      </c>
      <c r="E87" s="164"/>
      <c r="F87" s="26"/>
    </row>
  </sheetData>
  <mergeCells count="1">
    <mergeCell ref="D87:E87"/>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opLeftCell="A43" workbookViewId="0">
      <selection activeCell="E63" sqref="E63"/>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149</v>
      </c>
      <c r="D3" s="1"/>
      <c r="E3" s="23"/>
      <c r="F3" s="23"/>
      <c r="G3" s="4"/>
    </row>
    <row r="4" spans="1:7" x14ac:dyDescent="0.25">
      <c r="B4" s="3" t="s">
        <v>51</v>
      </c>
      <c r="C4" s="12" t="s">
        <v>4</v>
      </c>
      <c r="D4" s="12">
        <v>160</v>
      </c>
      <c r="E4" s="24"/>
      <c r="F4" s="24"/>
      <c r="G4" s="4"/>
    </row>
    <row r="5" spans="1:7" s="9" customFormat="1" x14ac:dyDescent="0.25">
      <c r="A5" s="2"/>
      <c r="B5" s="6"/>
      <c r="C5" s="1"/>
      <c r="D5" s="1"/>
      <c r="E5" s="23"/>
      <c r="F5" s="23"/>
      <c r="G5" s="8"/>
    </row>
    <row r="6" spans="1:7" ht="167.25" customHeight="1" x14ac:dyDescent="0.25">
      <c r="A6" s="2" t="s">
        <v>17</v>
      </c>
      <c r="B6" s="5" t="s">
        <v>37</v>
      </c>
      <c r="D6" s="1"/>
      <c r="E6" s="23"/>
      <c r="F6" s="23"/>
      <c r="G6" s="4"/>
    </row>
    <row r="7" spans="1:7" x14ac:dyDescent="0.25">
      <c r="B7" s="3" t="s">
        <v>51</v>
      </c>
      <c r="C7" s="12" t="s">
        <v>4</v>
      </c>
      <c r="D7" s="12">
        <v>160</v>
      </c>
      <c r="E7" s="24"/>
      <c r="F7" s="24"/>
      <c r="G7" s="4"/>
    </row>
    <row r="8" spans="1:7" x14ac:dyDescent="0.25">
      <c r="D8" s="1"/>
      <c r="E8" s="23"/>
      <c r="F8" s="23"/>
      <c r="G8" s="4"/>
    </row>
    <row r="9" spans="1:7" ht="135.75" customHeight="1" x14ac:dyDescent="0.25">
      <c r="A9" s="2" t="s">
        <v>22</v>
      </c>
      <c r="B9" s="5" t="s">
        <v>26</v>
      </c>
      <c r="D9" s="1"/>
      <c r="E9" s="23"/>
      <c r="F9" s="23"/>
      <c r="G9" s="4"/>
    </row>
    <row r="10" spans="1:7" x14ac:dyDescent="0.25">
      <c r="C10" s="12" t="s">
        <v>12</v>
      </c>
      <c r="D10" s="12">
        <v>1</v>
      </c>
      <c r="E10" s="24"/>
      <c r="F10" s="24"/>
      <c r="G10" s="4"/>
    </row>
    <row r="11" spans="1:7" x14ac:dyDescent="0.25">
      <c r="D11" s="1"/>
      <c r="E11" s="23"/>
      <c r="F11" s="23"/>
      <c r="G11" s="4"/>
    </row>
    <row r="12" spans="1:7" ht="150" x14ac:dyDescent="0.25">
      <c r="A12" s="2" t="s">
        <v>23</v>
      </c>
      <c r="B12" s="5" t="s">
        <v>38</v>
      </c>
      <c r="D12" s="1"/>
      <c r="E12" s="23"/>
      <c r="F12" s="23"/>
      <c r="G12" s="4"/>
    </row>
    <row r="13" spans="1:7" x14ac:dyDescent="0.25">
      <c r="A13" s="2"/>
      <c r="B13" s="5"/>
      <c r="C13" s="12" t="s">
        <v>13</v>
      </c>
      <c r="D13" s="12">
        <v>1</v>
      </c>
      <c r="E13" s="133"/>
      <c r="F13" s="133"/>
      <c r="G13" s="4"/>
    </row>
    <row r="14" spans="1:7" x14ac:dyDescent="0.25">
      <c r="A14" s="2"/>
      <c r="B14" s="5"/>
      <c r="C14" s="13"/>
      <c r="D14" s="13"/>
      <c r="E14" s="134"/>
      <c r="F14" s="134"/>
      <c r="G14" s="4"/>
    </row>
    <row r="15" spans="1:7" ht="409.5" x14ac:dyDescent="0.25">
      <c r="A15" s="2" t="s">
        <v>24</v>
      </c>
      <c r="B15" s="144" t="s">
        <v>129</v>
      </c>
      <c r="C15" s="13"/>
      <c r="D15" s="13"/>
      <c r="E15" s="134"/>
      <c r="F15" s="134"/>
      <c r="G15" s="4"/>
    </row>
    <row r="16" spans="1:7" x14ac:dyDescent="0.25">
      <c r="A16" s="2"/>
      <c r="B16" s="3" t="s">
        <v>51</v>
      </c>
      <c r="C16" s="142" t="s">
        <v>13</v>
      </c>
      <c r="D16" s="142">
        <f>ROUNDUP((160/40)*5,0)</f>
        <v>20</v>
      </c>
      <c r="E16" s="143"/>
      <c r="F16" s="143"/>
      <c r="G16" s="4"/>
    </row>
    <row r="17" spans="1:7" x14ac:dyDescent="0.25">
      <c r="A17" s="15"/>
      <c r="B17" s="16" t="s">
        <v>42</v>
      </c>
      <c r="C17" s="14"/>
      <c r="D17" s="14"/>
      <c r="E17" s="26"/>
      <c r="F17" s="26"/>
      <c r="G17" s="4"/>
    </row>
    <row r="18" spans="1:7" x14ac:dyDescent="0.25">
      <c r="D18" s="1"/>
      <c r="E18" s="23"/>
      <c r="F18" s="23"/>
      <c r="G18" s="4"/>
    </row>
    <row r="19" spans="1:7" x14ac:dyDescent="0.25">
      <c r="A19" s="2" t="s">
        <v>15</v>
      </c>
      <c r="B19" s="3" t="s">
        <v>16</v>
      </c>
      <c r="D19" s="1"/>
      <c r="E19" s="23"/>
      <c r="F19" s="23"/>
      <c r="G19" s="4"/>
    </row>
    <row r="20" spans="1:7" ht="409.5" x14ac:dyDescent="0.25">
      <c r="A20" s="2" t="s">
        <v>2</v>
      </c>
      <c r="B20" s="144" t="s">
        <v>131</v>
      </c>
      <c r="D20" s="1"/>
      <c r="E20" s="23"/>
      <c r="F20" s="23"/>
      <c r="G20" s="4"/>
    </row>
    <row r="21" spans="1:7" x14ac:dyDescent="0.25">
      <c r="B21" s="3" t="s">
        <v>51</v>
      </c>
      <c r="C21" s="12" t="s">
        <v>14</v>
      </c>
      <c r="D21" s="12">
        <v>45</v>
      </c>
      <c r="E21" s="24"/>
      <c r="F21" s="24"/>
      <c r="G21" s="4"/>
    </row>
    <row r="22" spans="1:7" x14ac:dyDescent="0.25">
      <c r="D22" s="1"/>
      <c r="E22" s="23"/>
      <c r="F22" s="23"/>
      <c r="G22" s="4"/>
    </row>
    <row r="23" spans="1:7" ht="135" customHeight="1" x14ac:dyDescent="0.25">
      <c r="A23" s="2" t="s">
        <v>3</v>
      </c>
      <c r="B23" s="5" t="s">
        <v>27</v>
      </c>
      <c r="D23" s="1"/>
      <c r="E23" s="23"/>
      <c r="F23" s="23"/>
      <c r="G23" s="4"/>
    </row>
    <row r="24" spans="1:7" x14ac:dyDescent="0.25">
      <c r="C24" s="13" t="s">
        <v>13</v>
      </c>
      <c r="D24" s="13">
        <v>1</v>
      </c>
      <c r="E24" s="25"/>
      <c r="F24" s="25"/>
      <c r="G24" s="4"/>
    </row>
    <row r="25" spans="1:7" x14ac:dyDescent="0.25">
      <c r="A25" s="15"/>
      <c r="B25" s="16" t="s">
        <v>43</v>
      </c>
      <c r="C25" s="14"/>
      <c r="D25" s="14"/>
      <c r="E25" s="26"/>
      <c r="F25" s="26"/>
      <c r="G25" s="4"/>
    </row>
    <row r="26" spans="1:7" x14ac:dyDescent="0.25">
      <c r="A26" s="2"/>
      <c r="B26" s="6"/>
      <c r="D26" s="1"/>
      <c r="E26" s="23"/>
      <c r="F26" s="23"/>
      <c r="G26" s="4"/>
    </row>
    <row r="27" spans="1:7" x14ac:dyDescent="0.25">
      <c r="A27" s="2" t="s">
        <v>18</v>
      </c>
      <c r="B27" s="3" t="s">
        <v>21</v>
      </c>
      <c r="D27" s="1"/>
      <c r="E27" s="23"/>
      <c r="F27" s="23"/>
      <c r="G27" s="4"/>
    </row>
    <row r="28" spans="1:7" ht="152.25" customHeight="1" x14ac:dyDescent="0.25">
      <c r="A28" s="2" t="s">
        <v>2</v>
      </c>
      <c r="B28" s="5" t="s">
        <v>160</v>
      </c>
      <c r="D28" s="1"/>
      <c r="E28" s="23"/>
      <c r="F28" s="23"/>
      <c r="G28" s="4"/>
    </row>
    <row r="29" spans="1:7" x14ac:dyDescent="0.25">
      <c r="B29" s="3" t="s">
        <v>51</v>
      </c>
      <c r="C29" s="12" t="s">
        <v>4</v>
      </c>
      <c r="D29" s="12">
        <v>160</v>
      </c>
      <c r="E29" s="24"/>
      <c r="F29" s="24"/>
      <c r="G29" s="4"/>
    </row>
    <row r="30" spans="1:7" x14ac:dyDescent="0.25">
      <c r="C30" s="13"/>
      <c r="D30" s="13"/>
      <c r="E30" s="25"/>
      <c r="F30" s="25"/>
      <c r="G30" s="4"/>
    </row>
    <row r="31" spans="1:7" ht="88.5" customHeight="1" x14ac:dyDescent="0.25">
      <c r="A31" s="2" t="s">
        <v>17</v>
      </c>
      <c r="B31" s="5" t="s">
        <v>39</v>
      </c>
      <c r="D31" s="1"/>
      <c r="E31" s="23"/>
      <c r="F31" s="23"/>
      <c r="G31" s="4"/>
    </row>
    <row r="32" spans="1:7" x14ac:dyDescent="0.25">
      <c r="C32" s="12" t="s">
        <v>12</v>
      </c>
      <c r="D32" s="12">
        <v>1</v>
      </c>
      <c r="E32" s="24"/>
      <c r="F32" s="24"/>
    </row>
    <row r="33" spans="1:7" x14ac:dyDescent="0.25">
      <c r="D33" s="1"/>
      <c r="E33" s="23"/>
      <c r="F33" s="23"/>
      <c r="G33" s="4"/>
    </row>
    <row r="34" spans="1:7" ht="150.75" customHeight="1" x14ac:dyDescent="0.25">
      <c r="A34" s="2" t="s">
        <v>11</v>
      </c>
      <c r="B34" s="5" t="s">
        <v>30</v>
      </c>
      <c r="D34" s="1"/>
      <c r="E34" s="23"/>
      <c r="F34" s="23"/>
      <c r="G34" s="4"/>
    </row>
    <row r="35" spans="1:7" x14ac:dyDescent="0.25">
      <c r="B35" s="3" t="s">
        <v>51</v>
      </c>
      <c r="C35" s="12" t="s">
        <v>4</v>
      </c>
      <c r="D35" s="12">
        <v>160</v>
      </c>
      <c r="E35" s="24"/>
      <c r="F35" s="24"/>
      <c r="G35" s="4"/>
    </row>
    <row r="36" spans="1:7" x14ac:dyDescent="0.25">
      <c r="D36" s="1"/>
      <c r="E36" s="23"/>
      <c r="F36" s="23"/>
      <c r="G36" s="4"/>
    </row>
    <row r="37" spans="1:7" ht="88.5" customHeight="1" x14ac:dyDescent="0.25">
      <c r="A37" s="2" t="s">
        <v>23</v>
      </c>
      <c r="B37" s="5" t="s">
        <v>40</v>
      </c>
      <c r="D37" s="1"/>
      <c r="E37" s="23"/>
      <c r="F37" s="23"/>
      <c r="G37" s="4"/>
    </row>
    <row r="38" spans="1:7" x14ac:dyDescent="0.25">
      <c r="C38" s="12" t="s">
        <v>12</v>
      </c>
      <c r="D38" s="12">
        <v>1</v>
      </c>
      <c r="E38" s="24"/>
      <c r="F38" s="24"/>
    </row>
    <row r="39" spans="1:7" x14ac:dyDescent="0.25">
      <c r="D39" s="1"/>
      <c r="E39" s="23"/>
      <c r="F39" s="23"/>
    </row>
    <row r="40" spans="1:7" ht="78.75" customHeight="1" x14ac:dyDescent="0.25">
      <c r="A40" s="2" t="s">
        <v>24</v>
      </c>
      <c r="B40" s="5" t="s">
        <v>28</v>
      </c>
      <c r="D40" s="1"/>
      <c r="E40" s="23"/>
      <c r="F40" s="23"/>
      <c r="G40" s="4"/>
    </row>
    <row r="41" spans="1:7" x14ac:dyDescent="0.25">
      <c r="C41" s="13" t="s">
        <v>12</v>
      </c>
      <c r="D41" s="13">
        <v>1</v>
      </c>
      <c r="E41" s="25"/>
      <c r="F41" s="25"/>
    </row>
    <row r="42" spans="1:7" x14ac:dyDescent="0.25">
      <c r="A42" s="15"/>
      <c r="B42" s="16" t="s">
        <v>45</v>
      </c>
      <c r="C42" s="14"/>
      <c r="D42" s="14"/>
      <c r="E42" s="26"/>
      <c r="F42" s="26"/>
    </row>
    <row r="49" spans="1:7" x14ac:dyDescent="0.25">
      <c r="B49" s="11" t="s">
        <v>41</v>
      </c>
    </row>
    <row r="50" spans="1:7" x14ac:dyDescent="0.25">
      <c r="B50" s="11"/>
    </row>
    <row r="51" spans="1:7" x14ac:dyDescent="0.25">
      <c r="A51" s="2" t="s">
        <v>0</v>
      </c>
      <c r="B51" s="3" t="s">
        <v>1</v>
      </c>
      <c r="C51" s="12"/>
      <c r="D51" s="7"/>
      <c r="E51" s="28"/>
      <c r="F51" s="28"/>
      <c r="G51" s="4"/>
    </row>
    <row r="52" spans="1:7" x14ac:dyDescent="0.25">
      <c r="A52" s="2" t="s">
        <v>15</v>
      </c>
      <c r="B52" s="3" t="s">
        <v>16</v>
      </c>
      <c r="C52" s="14"/>
      <c r="D52" s="14"/>
      <c r="E52" s="26"/>
      <c r="F52" s="26"/>
      <c r="G52" s="4"/>
    </row>
    <row r="53" spans="1:7" x14ac:dyDescent="0.25">
      <c r="A53" s="2" t="s">
        <v>18</v>
      </c>
      <c r="B53" s="3" t="s">
        <v>21</v>
      </c>
      <c r="C53" s="14"/>
      <c r="D53" s="14"/>
      <c r="E53" s="26"/>
      <c r="F53" s="26"/>
      <c r="G53" s="4"/>
    </row>
    <row r="54" spans="1:7" x14ac:dyDescent="0.25">
      <c r="D54" s="164" t="s">
        <v>47</v>
      </c>
      <c r="E54" s="164"/>
      <c r="F54" s="26"/>
    </row>
  </sheetData>
  <mergeCells count="1">
    <mergeCell ref="D54:E54"/>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opLeftCell="A52" workbookViewId="0">
      <selection activeCell="I70" sqref="I7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145</v>
      </c>
      <c r="D3" s="1"/>
      <c r="E3" s="23"/>
      <c r="F3" s="23"/>
      <c r="G3" s="4"/>
    </row>
    <row r="4" spans="1:7" x14ac:dyDescent="0.25">
      <c r="B4" s="3" t="s">
        <v>34</v>
      </c>
      <c r="C4" s="12" t="s">
        <v>4</v>
      </c>
      <c r="D4" s="12">
        <v>36.6</v>
      </c>
      <c r="E4" s="24"/>
      <c r="F4" s="24"/>
      <c r="G4" s="4"/>
    </row>
    <row r="5" spans="1:7" x14ac:dyDescent="0.25">
      <c r="B5" s="3" t="s">
        <v>51</v>
      </c>
      <c r="C5" s="12" t="s">
        <v>4</v>
      </c>
      <c r="D5" s="12">
        <v>110.2</v>
      </c>
      <c r="E5" s="24"/>
      <c r="F5" s="24"/>
      <c r="G5" s="4"/>
    </row>
    <row r="6" spans="1:7" x14ac:dyDescent="0.25">
      <c r="C6" s="13"/>
      <c r="D6" s="13"/>
      <c r="E6" s="134"/>
      <c r="F6" s="134"/>
      <c r="G6" s="4"/>
    </row>
    <row r="7" spans="1:7" s="9" customFormat="1" ht="123.75" customHeight="1" x14ac:dyDescent="0.25">
      <c r="A7" s="2" t="s">
        <v>17</v>
      </c>
      <c r="B7" s="5" t="s">
        <v>121</v>
      </c>
      <c r="C7" s="1"/>
      <c r="D7" s="1"/>
      <c r="E7" s="132"/>
      <c r="F7" s="132"/>
      <c r="G7" s="8"/>
    </row>
    <row r="8" spans="1:7" s="9" customFormat="1" x14ac:dyDescent="0.25">
      <c r="A8" s="2"/>
      <c r="B8" s="6" t="s">
        <v>120</v>
      </c>
      <c r="C8" s="12" t="s">
        <v>14</v>
      </c>
      <c r="D8" s="12">
        <v>1</v>
      </c>
      <c r="E8" s="133"/>
      <c r="F8" s="133"/>
      <c r="G8" s="8"/>
    </row>
    <row r="9" spans="1:7" x14ac:dyDescent="0.25">
      <c r="C9" s="13"/>
      <c r="D9" s="13"/>
      <c r="E9" s="134"/>
      <c r="F9" s="134"/>
      <c r="G9" s="4"/>
    </row>
    <row r="10" spans="1:7" ht="167.25" customHeight="1" x14ac:dyDescent="0.25">
      <c r="A10" s="2" t="s">
        <v>17</v>
      </c>
      <c r="B10" s="5" t="s">
        <v>37</v>
      </c>
      <c r="D10" s="1"/>
      <c r="E10" s="23"/>
      <c r="F10" s="23"/>
      <c r="G10" s="4"/>
    </row>
    <row r="11" spans="1:7" x14ac:dyDescent="0.25">
      <c r="B11" s="3" t="s">
        <v>34</v>
      </c>
      <c r="C11" s="12" t="s">
        <v>4</v>
      </c>
      <c r="D11" s="12">
        <v>36.6</v>
      </c>
      <c r="E11" s="24"/>
      <c r="F11" s="24"/>
      <c r="G11" s="4"/>
    </row>
    <row r="12" spans="1:7" x14ac:dyDescent="0.25">
      <c r="B12" s="3" t="s">
        <v>51</v>
      </c>
      <c r="C12" s="12" t="s">
        <v>4</v>
      </c>
      <c r="D12" s="12">
        <v>110.2</v>
      </c>
      <c r="E12" s="24"/>
      <c r="F12" s="24"/>
      <c r="G12" s="4"/>
    </row>
    <row r="13" spans="1:7" x14ac:dyDescent="0.25">
      <c r="D13" s="1"/>
      <c r="E13" s="23"/>
      <c r="F13" s="23"/>
      <c r="G13" s="4"/>
    </row>
    <row r="14" spans="1:7" ht="135.75" customHeight="1" x14ac:dyDescent="0.25">
      <c r="A14" s="2" t="s">
        <v>24</v>
      </c>
      <c r="B14" s="5" t="s">
        <v>26</v>
      </c>
      <c r="D14" s="1"/>
      <c r="E14" s="23"/>
      <c r="F14" s="23"/>
      <c r="G14" s="4"/>
    </row>
    <row r="15" spans="1:7" x14ac:dyDescent="0.25">
      <c r="C15" s="12" t="s">
        <v>12</v>
      </c>
      <c r="D15" s="12">
        <v>1</v>
      </c>
      <c r="E15" s="24"/>
      <c r="F15" s="24"/>
      <c r="G15" s="4"/>
    </row>
    <row r="16" spans="1:7" x14ac:dyDescent="0.25">
      <c r="D16" s="1"/>
      <c r="E16" s="23"/>
      <c r="F16" s="23"/>
      <c r="G16" s="4"/>
    </row>
    <row r="17" spans="1:7" ht="150" x14ac:dyDescent="0.25">
      <c r="A17" s="2" t="s">
        <v>25</v>
      </c>
      <c r="B17" s="5" t="s">
        <v>38</v>
      </c>
      <c r="D17" s="1"/>
      <c r="E17" s="23"/>
      <c r="F17" s="23"/>
      <c r="G17" s="4"/>
    </row>
    <row r="18" spans="1:7" x14ac:dyDescent="0.25">
      <c r="A18" s="2"/>
      <c r="B18" s="5"/>
      <c r="C18" s="12" t="s">
        <v>13</v>
      </c>
      <c r="D18" s="12">
        <v>1</v>
      </c>
      <c r="E18" s="133"/>
      <c r="F18" s="133"/>
      <c r="G18" s="4"/>
    </row>
    <row r="19" spans="1:7" x14ac:dyDescent="0.25">
      <c r="A19" s="2"/>
      <c r="B19" s="5"/>
      <c r="C19" s="13"/>
      <c r="D19" s="13"/>
      <c r="E19" s="134"/>
      <c r="F19" s="134"/>
      <c r="G19" s="4"/>
    </row>
    <row r="20" spans="1:7" ht="409.5" x14ac:dyDescent="0.25">
      <c r="A20" s="2" t="s">
        <v>128</v>
      </c>
      <c r="B20" s="144" t="s">
        <v>129</v>
      </c>
      <c r="C20" s="13"/>
      <c r="D20" s="13"/>
      <c r="E20" s="134"/>
      <c r="F20" s="134"/>
      <c r="G20" s="4"/>
    </row>
    <row r="21" spans="1:7" x14ac:dyDescent="0.25">
      <c r="A21" s="2"/>
      <c r="B21" s="3" t="s">
        <v>34</v>
      </c>
      <c r="C21" s="142" t="s">
        <v>13</v>
      </c>
      <c r="D21" s="142">
        <f>ROUNDUP((36.6/40)*5,0)</f>
        <v>5</v>
      </c>
      <c r="E21" s="143"/>
      <c r="F21" s="143"/>
      <c r="G21" s="4"/>
    </row>
    <row r="22" spans="1:7" x14ac:dyDescent="0.25">
      <c r="A22" s="2"/>
      <c r="B22" s="3" t="s">
        <v>51</v>
      </c>
      <c r="C22" s="142" t="s">
        <v>13</v>
      </c>
      <c r="D22" s="142">
        <f>ROUNDUP((110.2/40)*5,0)</f>
        <v>14</v>
      </c>
      <c r="E22" s="143"/>
      <c r="F22" s="143"/>
      <c r="G22" s="4"/>
    </row>
    <row r="23" spans="1:7" x14ac:dyDescent="0.25">
      <c r="A23" s="15"/>
      <c r="B23" s="16" t="s">
        <v>42</v>
      </c>
      <c r="C23" s="14"/>
      <c r="D23" s="14"/>
      <c r="E23" s="26"/>
      <c r="F23" s="26"/>
      <c r="G23" s="4"/>
    </row>
    <row r="24" spans="1:7" x14ac:dyDescent="0.25">
      <c r="D24" s="1"/>
      <c r="E24" s="23"/>
      <c r="F24" s="23"/>
      <c r="G24" s="4"/>
    </row>
    <row r="25" spans="1:7" x14ac:dyDescent="0.25">
      <c r="A25" s="2" t="s">
        <v>15</v>
      </c>
      <c r="B25" s="3" t="s">
        <v>16</v>
      </c>
      <c r="D25" s="1"/>
      <c r="E25" s="23"/>
      <c r="F25" s="23"/>
      <c r="G25" s="4"/>
    </row>
    <row r="26" spans="1:7" ht="409.5" x14ac:dyDescent="0.25">
      <c r="A26" s="2" t="s">
        <v>2</v>
      </c>
      <c r="B26" s="144" t="s">
        <v>131</v>
      </c>
      <c r="D26" s="1"/>
      <c r="E26" s="23"/>
      <c r="F26" s="23"/>
      <c r="G26" s="4"/>
    </row>
    <row r="27" spans="1:7" x14ac:dyDescent="0.25">
      <c r="B27" s="3" t="s">
        <v>34</v>
      </c>
      <c r="C27" s="12" t="s">
        <v>14</v>
      </c>
      <c r="D27" s="12">
        <v>13</v>
      </c>
      <c r="E27" s="24"/>
      <c r="F27" s="24"/>
      <c r="G27" s="4"/>
    </row>
    <row r="28" spans="1:7" x14ac:dyDescent="0.25">
      <c r="B28" s="3" t="s">
        <v>51</v>
      </c>
      <c r="C28" s="12" t="s">
        <v>14</v>
      </c>
      <c r="D28" s="12">
        <v>44</v>
      </c>
      <c r="E28" s="24"/>
      <c r="F28" s="24"/>
      <c r="G28" s="4"/>
    </row>
    <row r="29" spans="1:7" x14ac:dyDescent="0.25">
      <c r="D29" s="1"/>
      <c r="E29" s="23"/>
      <c r="F29" s="23"/>
      <c r="G29" s="4"/>
    </row>
    <row r="30" spans="1:7" ht="135" customHeight="1" x14ac:dyDescent="0.25">
      <c r="A30" s="2" t="s">
        <v>3</v>
      </c>
      <c r="B30" s="5" t="s">
        <v>27</v>
      </c>
      <c r="D30" s="1"/>
      <c r="E30" s="23"/>
      <c r="F30" s="23"/>
      <c r="G30" s="4"/>
    </row>
    <row r="31" spans="1:7" x14ac:dyDescent="0.25">
      <c r="C31" s="13" t="s">
        <v>13</v>
      </c>
      <c r="D31" s="13">
        <v>1</v>
      </c>
      <c r="E31" s="25"/>
      <c r="F31" s="25"/>
      <c r="G31" s="4"/>
    </row>
    <row r="32" spans="1:7" x14ac:dyDescent="0.25">
      <c r="A32" s="15"/>
      <c r="B32" s="16" t="s">
        <v>43</v>
      </c>
      <c r="C32" s="14"/>
      <c r="D32" s="14"/>
      <c r="E32" s="26"/>
      <c r="F32" s="26"/>
      <c r="G32" s="4"/>
    </row>
    <row r="33" spans="1:7" x14ac:dyDescent="0.25">
      <c r="A33" s="137"/>
      <c r="B33" s="138"/>
      <c r="C33" s="13"/>
      <c r="D33" s="13"/>
      <c r="E33" s="134"/>
      <c r="F33" s="134"/>
      <c r="G33" s="4"/>
    </row>
    <row r="34" spans="1:7" x14ac:dyDescent="0.25">
      <c r="A34" s="2" t="s">
        <v>18</v>
      </c>
      <c r="B34" s="3" t="s">
        <v>19</v>
      </c>
      <c r="D34" s="1"/>
      <c r="E34" s="132"/>
      <c r="F34" s="132"/>
      <c r="G34" s="4"/>
    </row>
    <row r="35" spans="1:7" s="9" customFormat="1" ht="405" customHeight="1" x14ac:dyDescent="0.25">
      <c r="A35" s="2" t="s">
        <v>11</v>
      </c>
      <c r="B35" s="5" t="s">
        <v>127</v>
      </c>
      <c r="C35" s="13"/>
      <c r="D35" s="13"/>
      <c r="E35" s="134"/>
      <c r="F35" s="134"/>
      <c r="G35" s="8"/>
    </row>
    <row r="36" spans="1:7" s="9" customFormat="1" ht="405" customHeight="1" x14ac:dyDescent="0.25">
      <c r="A36" s="2"/>
      <c r="B36" s="5" t="s">
        <v>126</v>
      </c>
      <c r="C36" s="13"/>
      <c r="D36" s="13"/>
      <c r="E36" s="134"/>
      <c r="F36" s="134"/>
      <c r="G36" s="8"/>
    </row>
    <row r="37" spans="1:7" s="9" customFormat="1" x14ac:dyDescent="0.25">
      <c r="A37" s="2"/>
      <c r="B37" s="6" t="s">
        <v>120</v>
      </c>
      <c r="C37" s="12" t="s">
        <v>14</v>
      </c>
      <c r="D37" s="12">
        <v>1</v>
      </c>
      <c r="E37" s="133"/>
      <c r="F37" s="133"/>
      <c r="G37" s="8"/>
    </row>
    <row r="38" spans="1:7" s="9" customFormat="1" x14ac:dyDescent="0.25">
      <c r="A38" s="17"/>
      <c r="B38" s="18" t="s">
        <v>44</v>
      </c>
      <c r="C38" s="14"/>
      <c r="D38" s="14"/>
      <c r="E38" s="135"/>
      <c r="F38" s="135"/>
      <c r="G38" s="8"/>
    </row>
    <row r="39" spans="1:7" x14ac:dyDescent="0.25">
      <c r="D39" s="1"/>
      <c r="E39" s="23"/>
      <c r="F39" s="23"/>
      <c r="G39" s="4"/>
    </row>
    <row r="40" spans="1:7" x14ac:dyDescent="0.25">
      <c r="A40" s="2" t="s">
        <v>20</v>
      </c>
      <c r="B40" s="3" t="s">
        <v>21</v>
      </c>
      <c r="D40" s="1"/>
      <c r="E40" s="23"/>
      <c r="F40" s="23"/>
      <c r="G40" s="4"/>
    </row>
    <row r="41" spans="1:7" ht="152.25" customHeight="1" x14ac:dyDescent="0.25">
      <c r="A41" s="2" t="s">
        <v>2</v>
      </c>
      <c r="B41" s="5" t="s">
        <v>162</v>
      </c>
      <c r="D41" s="1"/>
      <c r="E41" s="23"/>
      <c r="F41" s="23"/>
      <c r="G41" s="4"/>
    </row>
    <row r="42" spans="1:7" x14ac:dyDescent="0.25">
      <c r="B42" s="3" t="s">
        <v>34</v>
      </c>
      <c r="C42" s="12" t="s">
        <v>4</v>
      </c>
      <c r="D42" s="12">
        <v>36.6</v>
      </c>
      <c r="E42" s="24"/>
      <c r="F42" s="24"/>
      <c r="G42" s="4"/>
    </row>
    <row r="43" spans="1:7" x14ac:dyDescent="0.25">
      <c r="B43" s="3" t="s">
        <v>51</v>
      </c>
      <c r="C43" s="12" t="s">
        <v>4</v>
      </c>
      <c r="D43" s="12">
        <v>110.2</v>
      </c>
      <c r="E43" s="24"/>
      <c r="F43" s="24"/>
      <c r="G43" s="4"/>
    </row>
    <row r="44" spans="1:7" x14ac:dyDescent="0.25">
      <c r="B44" s="3" t="s">
        <v>124</v>
      </c>
      <c r="C44" s="12" t="s">
        <v>4</v>
      </c>
      <c r="D44" s="12">
        <v>27</v>
      </c>
      <c r="E44" s="133"/>
      <c r="F44" s="133"/>
      <c r="G44" s="4"/>
    </row>
    <row r="45" spans="1:7" x14ac:dyDescent="0.25">
      <c r="C45" s="13"/>
      <c r="D45" s="13"/>
      <c r="E45" s="25"/>
      <c r="F45" s="25"/>
      <c r="G45" s="4"/>
    </row>
    <row r="46" spans="1:7" ht="91.5" customHeight="1" x14ac:dyDescent="0.25">
      <c r="A46" s="2" t="s">
        <v>17</v>
      </c>
      <c r="B46" s="5" t="s">
        <v>39</v>
      </c>
      <c r="D46" s="1"/>
      <c r="E46" s="23"/>
      <c r="F46" s="23"/>
      <c r="G46" s="4"/>
    </row>
    <row r="47" spans="1:7" x14ac:dyDescent="0.25">
      <c r="C47" s="12" t="s">
        <v>12</v>
      </c>
      <c r="D47" s="12">
        <v>1</v>
      </c>
      <c r="E47" s="24"/>
      <c r="F47" s="24"/>
    </row>
    <row r="48" spans="1:7" x14ac:dyDescent="0.25">
      <c r="D48" s="1"/>
      <c r="E48" s="23"/>
      <c r="F48" s="23"/>
      <c r="G48" s="4"/>
    </row>
    <row r="49" spans="1:7" ht="150.75" customHeight="1" x14ac:dyDescent="0.25">
      <c r="A49" s="2" t="s">
        <v>11</v>
      </c>
      <c r="B49" s="5" t="s">
        <v>123</v>
      </c>
      <c r="D49" s="1"/>
      <c r="E49" s="23"/>
      <c r="F49" s="23"/>
      <c r="G49" s="4"/>
    </row>
    <row r="50" spans="1:7" x14ac:dyDescent="0.25">
      <c r="B50" s="3" t="s">
        <v>34</v>
      </c>
      <c r="C50" s="12" t="s">
        <v>4</v>
      </c>
      <c r="D50" s="12">
        <v>36.6</v>
      </c>
      <c r="E50" s="24"/>
      <c r="F50" s="24"/>
      <c r="G50" s="4"/>
    </row>
    <row r="51" spans="1:7" x14ac:dyDescent="0.25">
      <c r="B51" s="3" t="s">
        <v>51</v>
      </c>
      <c r="C51" s="12" t="s">
        <v>4</v>
      </c>
      <c r="D51" s="12">
        <v>110.2</v>
      </c>
      <c r="E51" s="24"/>
      <c r="F51" s="24"/>
      <c r="G51" s="4"/>
    </row>
    <row r="52" spans="1:7" x14ac:dyDescent="0.25">
      <c r="B52" s="3" t="s">
        <v>124</v>
      </c>
      <c r="C52" s="12" t="s">
        <v>4</v>
      </c>
      <c r="D52" s="12">
        <v>27</v>
      </c>
      <c r="E52" s="133"/>
      <c r="F52" s="133"/>
      <c r="G52" s="4"/>
    </row>
    <row r="53" spans="1:7" x14ac:dyDescent="0.25">
      <c r="D53" s="1"/>
      <c r="E53" s="23"/>
      <c r="F53" s="23"/>
      <c r="G53" s="4"/>
    </row>
    <row r="54" spans="1:7" ht="88.5" customHeight="1" x14ac:dyDescent="0.25">
      <c r="A54" s="2" t="s">
        <v>23</v>
      </c>
      <c r="B54" s="5" t="s">
        <v>40</v>
      </c>
      <c r="D54" s="1"/>
      <c r="E54" s="23"/>
      <c r="F54" s="23"/>
      <c r="G54" s="4"/>
    </row>
    <row r="55" spans="1:7" x14ac:dyDescent="0.25">
      <c r="C55" s="12" t="s">
        <v>12</v>
      </c>
      <c r="D55" s="12">
        <v>1</v>
      </c>
      <c r="E55" s="24"/>
      <c r="F55" s="24"/>
    </row>
    <row r="56" spans="1:7" x14ac:dyDescent="0.25">
      <c r="D56" s="1"/>
      <c r="E56" s="23"/>
      <c r="F56" s="23"/>
    </row>
    <row r="57" spans="1:7" ht="78.75" customHeight="1" x14ac:dyDescent="0.25">
      <c r="A57" s="2" t="s">
        <v>24</v>
      </c>
      <c r="B57" s="5" t="s">
        <v>28</v>
      </c>
      <c r="D57" s="1"/>
      <c r="E57" s="23"/>
      <c r="F57" s="23"/>
      <c r="G57" s="4"/>
    </row>
    <row r="58" spans="1:7" x14ac:dyDescent="0.25">
      <c r="C58" s="13" t="s">
        <v>12</v>
      </c>
      <c r="D58" s="13">
        <v>1</v>
      </c>
      <c r="E58" s="25"/>
      <c r="F58" s="25"/>
    </row>
    <row r="59" spans="1:7" x14ac:dyDescent="0.25">
      <c r="A59" s="15"/>
      <c r="B59" s="16" t="s">
        <v>45</v>
      </c>
      <c r="C59" s="14"/>
      <c r="D59" s="14"/>
      <c r="E59" s="26"/>
      <c r="F59" s="26"/>
    </row>
    <row r="66" spans="1:7" x14ac:dyDescent="0.25">
      <c r="B66" s="11" t="s">
        <v>41</v>
      </c>
    </row>
    <row r="67" spans="1:7" x14ac:dyDescent="0.25">
      <c r="B67" s="11"/>
    </row>
    <row r="68" spans="1:7" x14ac:dyDescent="0.25">
      <c r="A68" s="2" t="s">
        <v>0</v>
      </c>
      <c r="B68" s="3" t="s">
        <v>1</v>
      </c>
      <c r="C68" s="12"/>
      <c r="D68" s="7"/>
      <c r="E68" s="28"/>
      <c r="F68" s="28"/>
      <c r="G68" s="4"/>
    </row>
    <row r="69" spans="1:7" x14ac:dyDescent="0.25">
      <c r="A69" s="2" t="s">
        <v>15</v>
      </c>
      <c r="B69" s="3" t="s">
        <v>16</v>
      </c>
      <c r="C69" s="14"/>
      <c r="D69" s="14"/>
      <c r="E69" s="26"/>
      <c r="F69" s="26"/>
      <c r="G69" s="4"/>
    </row>
    <row r="70" spans="1:7" x14ac:dyDescent="0.25">
      <c r="A70" s="2" t="s">
        <v>18</v>
      </c>
      <c r="B70" s="3" t="s">
        <v>19</v>
      </c>
      <c r="C70" s="14"/>
      <c r="D70" s="14"/>
      <c r="E70" s="135"/>
      <c r="F70" s="135"/>
      <c r="G70" s="4"/>
    </row>
    <row r="71" spans="1:7" x14ac:dyDescent="0.25">
      <c r="A71" s="2" t="s">
        <v>20</v>
      </c>
      <c r="B71" s="3" t="s">
        <v>21</v>
      </c>
      <c r="C71" s="14"/>
      <c r="D71" s="14"/>
      <c r="E71" s="26"/>
      <c r="F71" s="26"/>
      <c r="G71" s="4"/>
    </row>
    <row r="72" spans="1:7" x14ac:dyDescent="0.25">
      <c r="D72" s="164" t="s">
        <v>47</v>
      </c>
      <c r="E72" s="164"/>
      <c r="F72" s="26"/>
    </row>
  </sheetData>
  <mergeCells count="1">
    <mergeCell ref="D72:E7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opLeftCell="A52" workbookViewId="0">
      <selection activeCell="G62" sqref="G6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149</v>
      </c>
      <c r="D3" s="1"/>
      <c r="E3" s="23"/>
      <c r="F3" s="23"/>
      <c r="G3" s="4"/>
    </row>
    <row r="4" spans="1:7" x14ac:dyDescent="0.25">
      <c r="B4" s="3" t="s">
        <v>51</v>
      </c>
      <c r="C4" s="12" t="s">
        <v>4</v>
      </c>
      <c r="D4" s="12">
        <v>349.4</v>
      </c>
      <c r="E4" s="24"/>
      <c r="F4" s="24"/>
      <c r="G4" s="4"/>
    </row>
    <row r="5" spans="1:7" x14ac:dyDescent="0.25">
      <c r="D5" s="1"/>
      <c r="E5" s="23"/>
      <c r="F5" s="23"/>
      <c r="G5" s="4"/>
    </row>
    <row r="6" spans="1:7" ht="167.25" customHeight="1" x14ac:dyDescent="0.25">
      <c r="A6" s="2" t="s">
        <v>17</v>
      </c>
      <c r="B6" s="5" t="s">
        <v>37</v>
      </c>
      <c r="D6" s="1"/>
      <c r="E6" s="23"/>
      <c r="F6" s="23"/>
      <c r="G6" s="4"/>
    </row>
    <row r="7" spans="1:7" x14ac:dyDescent="0.25">
      <c r="B7" s="3" t="s">
        <v>51</v>
      </c>
      <c r="C7" s="12" t="s">
        <v>4</v>
      </c>
      <c r="D7" s="12">
        <v>349.4</v>
      </c>
      <c r="E7" s="24"/>
      <c r="F7" s="24"/>
      <c r="G7" s="4"/>
    </row>
    <row r="8" spans="1:7" x14ac:dyDescent="0.25">
      <c r="D8" s="1"/>
      <c r="E8" s="23"/>
      <c r="F8" s="23"/>
      <c r="G8" s="4"/>
    </row>
    <row r="9" spans="1:7" ht="135.75" customHeight="1" x14ac:dyDescent="0.25">
      <c r="A9" s="2" t="s">
        <v>24</v>
      </c>
      <c r="B9" s="5" t="s">
        <v>26</v>
      </c>
      <c r="D9" s="1"/>
      <c r="E9" s="23"/>
      <c r="F9" s="23"/>
      <c r="G9" s="4"/>
    </row>
    <row r="10" spans="1:7" x14ac:dyDescent="0.25">
      <c r="C10" s="12" t="s">
        <v>12</v>
      </c>
      <c r="D10" s="12">
        <v>1</v>
      </c>
      <c r="E10" s="24"/>
      <c r="F10" s="24"/>
      <c r="G10" s="4"/>
    </row>
    <row r="11" spans="1:7" x14ac:dyDescent="0.25">
      <c r="D11" s="1"/>
      <c r="E11" s="23"/>
      <c r="F11" s="23"/>
      <c r="G11" s="4"/>
    </row>
    <row r="12" spans="1:7" ht="150" x14ac:dyDescent="0.25">
      <c r="A12" s="2" t="s">
        <v>25</v>
      </c>
      <c r="B12" s="5" t="s">
        <v>38</v>
      </c>
      <c r="D12" s="1"/>
      <c r="E12" s="23"/>
      <c r="F12" s="23"/>
      <c r="G12" s="4"/>
    </row>
    <row r="13" spans="1:7" x14ac:dyDescent="0.25">
      <c r="A13" s="2"/>
      <c r="B13" s="5"/>
      <c r="C13" s="12" t="s">
        <v>13</v>
      </c>
      <c r="D13" s="12">
        <v>1</v>
      </c>
      <c r="E13" s="133"/>
      <c r="F13" s="133"/>
      <c r="G13" s="4"/>
    </row>
    <row r="14" spans="1:7" x14ac:dyDescent="0.25">
      <c r="A14" s="2"/>
      <c r="B14" s="5"/>
      <c r="C14" s="13"/>
      <c r="D14" s="13"/>
      <c r="E14" s="134"/>
      <c r="F14" s="134"/>
      <c r="G14" s="4"/>
    </row>
    <row r="15" spans="1:7" ht="409.5" x14ac:dyDescent="0.25">
      <c r="A15" s="2" t="s">
        <v>128</v>
      </c>
      <c r="B15" s="144" t="s">
        <v>129</v>
      </c>
      <c r="C15" s="13"/>
      <c r="D15" s="13"/>
      <c r="E15" s="134"/>
      <c r="F15" s="134"/>
      <c r="G15" s="4"/>
    </row>
    <row r="16" spans="1:7" x14ac:dyDescent="0.25">
      <c r="A16" s="2"/>
      <c r="B16" s="5" t="s">
        <v>51</v>
      </c>
      <c r="C16" s="142" t="s">
        <v>13</v>
      </c>
      <c r="D16" s="142">
        <f>ROUNDUP((349.4/40)*5,0)</f>
        <v>44</v>
      </c>
      <c r="E16" s="143"/>
      <c r="F16" s="143"/>
      <c r="G16" s="4"/>
    </row>
    <row r="17" spans="1:7" x14ac:dyDescent="0.25">
      <c r="A17" s="15"/>
      <c r="B17" s="16" t="s">
        <v>42</v>
      </c>
      <c r="C17" s="14"/>
      <c r="D17" s="14"/>
      <c r="E17" s="26"/>
      <c r="F17" s="26"/>
      <c r="G17" s="4"/>
    </row>
    <row r="18" spans="1:7" x14ac:dyDescent="0.25">
      <c r="D18" s="1"/>
      <c r="E18" s="23"/>
      <c r="F18" s="23"/>
      <c r="G18" s="4"/>
    </row>
    <row r="19" spans="1:7" x14ac:dyDescent="0.25">
      <c r="A19" s="2" t="s">
        <v>15</v>
      </c>
      <c r="B19" s="3" t="s">
        <v>16</v>
      </c>
      <c r="D19" s="1"/>
      <c r="E19" s="23"/>
      <c r="F19" s="23"/>
      <c r="G19" s="4"/>
    </row>
    <row r="20" spans="1:7" ht="409.5" x14ac:dyDescent="0.25">
      <c r="A20" s="2" t="s">
        <v>2</v>
      </c>
      <c r="B20" s="144" t="s">
        <v>131</v>
      </c>
      <c r="D20" s="1"/>
      <c r="E20" s="23"/>
      <c r="F20" s="23"/>
      <c r="G20" s="4"/>
    </row>
    <row r="21" spans="1:7" x14ac:dyDescent="0.25">
      <c r="B21" s="3" t="s">
        <v>34</v>
      </c>
      <c r="C21" s="12" t="s">
        <v>14</v>
      </c>
      <c r="D21" s="12">
        <v>7</v>
      </c>
      <c r="E21" s="24"/>
      <c r="F21" s="24"/>
      <c r="G21" s="4"/>
    </row>
    <row r="22" spans="1:7" x14ac:dyDescent="0.25">
      <c r="B22" s="3" t="s">
        <v>51</v>
      </c>
      <c r="C22" s="12" t="s">
        <v>14</v>
      </c>
      <c r="D22" s="12">
        <v>83</v>
      </c>
      <c r="E22" s="133"/>
      <c r="F22" s="133"/>
      <c r="G22" s="4"/>
    </row>
    <row r="23" spans="1:7" x14ac:dyDescent="0.25">
      <c r="D23" s="1"/>
      <c r="E23" s="23"/>
      <c r="F23" s="23"/>
      <c r="G23" s="4"/>
    </row>
    <row r="24" spans="1:7" ht="135" customHeight="1" x14ac:dyDescent="0.25">
      <c r="A24" s="2" t="s">
        <v>3</v>
      </c>
      <c r="B24" s="5" t="s">
        <v>27</v>
      </c>
      <c r="D24" s="1"/>
      <c r="E24" s="23"/>
      <c r="F24" s="23"/>
      <c r="G24" s="4"/>
    </row>
    <row r="25" spans="1:7" x14ac:dyDescent="0.25">
      <c r="C25" s="13" t="s">
        <v>13</v>
      </c>
      <c r="D25" s="13">
        <v>1</v>
      </c>
      <c r="E25" s="25"/>
      <c r="F25" s="25"/>
      <c r="G25" s="4"/>
    </row>
    <row r="26" spans="1:7" x14ac:dyDescent="0.25">
      <c r="A26" s="15"/>
      <c r="B26" s="16" t="s">
        <v>43</v>
      </c>
      <c r="C26" s="14"/>
      <c r="D26" s="14"/>
      <c r="E26" s="26"/>
      <c r="F26" s="26"/>
      <c r="G26" s="4"/>
    </row>
    <row r="27" spans="1:7" x14ac:dyDescent="0.25">
      <c r="D27" s="1"/>
      <c r="E27" s="23"/>
      <c r="F27" s="23"/>
      <c r="G27" s="4"/>
    </row>
    <row r="28" spans="1:7" x14ac:dyDescent="0.25">
      <c r="A28" s="2" t="s">
        <v>18</v>
      </c>
      <c r="B28" s="3" t="s">
        <v>21</v>
      </c>
      <c r="D28" s="1"/>
      <c r="E28" s="23"/>
      <c r="F28" s="23"/>
      <c r="G28" s="4"/>
    </row>
    <row r="29" spans="1:7" ht="152.25" customHeight="1" x14ac:dyDescent="0.25">
      <c r="A29" s="2" t="s">
        <v>2</v>
      </c>
      <c r="B29" s="5" t="s">
        <v>160</v>
      </c>
      <c r="D29" s="1"/>
      <c r="E29" s="23"/>
      <c r="F29" s="23"/>
      <c r="G29" s="4"/>
    </row>
    <row r="30" spans="1:7" x14ac:dyDescent="0.25">
      <c r="B30" s="3" t="s">
        <v>51</v>
      </c>
      <c r="C30" s="12" t="s">
        <v>4</v>
      </c>
      <c r="D30" s="12">
        <v>349.4</v>
      </c>
      <c r="E30" s="24"/>
      <c r="F30" s="24"/>
      <c r="G30" s="4"/>
    </row>
    <row r="31" spans="1:7" x14ac:dyDescent="0.25">
      <c r="C31" s="13"/>
      <c r="D31" s="13"/>
      <c r="E31" s="25"/>
      <c r="F31" s="25"/>
      <c r="G31" s="4"/>
    </row>
    <row r="32" spans="1:7" ht="88.5" customHeight="1" x14ac:dyDescent="0.25">
      <c r="A32" s="2" t="s">
        <v>17</v>
      </c>
      <c r="B32" s="5" t="s">
        <v>39</v>
      </c>
      <c r="D32" s="1"/>
      <c r="E32" s="23"/>
      <c r="F32" s="23"/>
      <c r="G32" s="4"/>
    </row>
    <row r="33" spans="1:7" x14ac:dyDescent="0.25">
      <c r="C33" s="12" t="s">
        <v>12</v>
      </c>
      <c r="D33" s="12">
        <v>1</v>
      </c>
      <c r="E33" s="24"/>
      <c r="F33" s="24"/>
    </row>
    <row r="34" spans="1:7" x14ac:dyDescent="0.25">
      <c r="D34" s="1"/>
      <c r="E34" s="23"/>
      <c r="F34" s="23"/>
      <c r="G34" s="4"/>
    </row>
    <row r="35" spans="1:7" ht="150.75" customHeight="1" x14ac:dyDescent="0.25">
      <c r="A35" s="2" t="s">
        <v>11</v>
      </c>
      <c r="B35" s="5" t="s">
        <v>30</v>
      </c>
      <c r="D35" s="1"/>
      <c r="E35" s="23"/>
      <c r="F35" s="23"/>
      <c r="G35" s="4"/>
    </row>
    <row r="36" spans="1:7" x14ac:dyDescent="0.25">
      <c r="B36" s="3" t="s">
        <v>51</v>
      </c>
      <c r="C36" s="12" t="s">
        <v>4</v>
      </c>
      <c r="D36" s="12">
        <v>349.4</v>
      </c>
      <c r="E36" s="24"/>
      <c r="F36" s="24"/>
      <c r="G36" s="4"/>
    </row>
    <row r="37" spans="1:7" x14ac:dyDescent="0.25">
      <c r="D37" s="1"/>
      <c r="E37" s="23"/>
      <c r="F37" s="23"/>
      <c r="G37" s="4"/>
    </row>
    <row r="38" spans="1:7" ht="88.5" customHeight="1" x14ac:dyDescent="0.25">
      <c r="A38" s="2" t="s">
        <v>23</v>
      </c>
      <c r="B38" s="5" t="s">
        <v>40</v>
      </c>
      <c r="D38" s="1"/>
      <c r="E38" s="23"/>
      <c r="F38" s="23"/>
      <c r="G38" s="4"/>
    </row>
    <row r="39" spans="1:7" x14ac:dyDescent="0.25">
      <c r="C39" s="12" t="s">
        <v>12</v>
      </c>
      <c r="D39" s="12">
        <v>1</v>
      </c>
      <c r="E39" s="24"/>
      <c r="F39" s="24"/>
    </row>
    <row r="40" spans="1:7" x14ac:dyDescent="0.25">
      <c r="D40" s="1"/>
      <c r="E40" s="23"/>
      <c r="F40" s="23"/>
    </row>
    <row r="41" spans="1:7" ht="78.75" customHeight="1" x14ac:dyDescent="0.25">
      <c r="A41" s="2" t="s">
        <v>24</v>
      </c>
      <c r="B41" s="5" t="s">
        <v>28</v>
      </c>
      <c r="D41" s="1"/>
      <c r="E41" s="23"/>
      <c r="F41" s="23"/>
      <c r="G41" s="4"/>
    </row>
    <row r="42" spans="1:7" x14ac:dyDescent="0.25">
      <c r="C42" s="13" t="s">
        <v>12</v>
      </c>
      <c r="D42" s="13">
        <v>1</v>
      </c>
      <c r="E42" s="25"/>
      <c r="F42" s="25"/>
    </row>
    <row r="43" spans="1:7" x14ac:dyDescent="0.25">
      <c r="A43" s="15"/>
      <c r="B43" s="16" t="s">
        <v>45</v>
      </c>
      <c r="C43" s="14"/>
      <c r="D43" s="14"/>
      <c r="E43" s="26"/>
      <c r="F43" s="26"/>
    </row>
    <row r="50" spans="1:7" x14ac:dyDescent="0.25">
      <c r="B50" s="11" t="s">
        <v>41</v>
      </c>
    </row>
    <row r="51" spans="1:7" x14ac:dyDescent="0.25">
      <c r="B51" s="11"/>
    </row>
    <row r="52" spans="1:7" x14ac:dyDescent="0.25">
      <c r="A52" s="2" t="s">
        <v>0</v>
      </c>
      <c r="B52" s="3" t="s">
        <v>1</v>
      </c>
      <c r="C52" s="12"/>
      <c r="D52" s="7"/>
      <c r="E52" s="28"/>
      <c r="F52" s="28"/>
      <c r="G52" s="4"/>
    </row>
    <row r="53" spans="1:7" x14ac:dyDescent="0.25">
      <c r="A53" s="2" t="s">
        <v>15</v>
      </c>
      <c r="B53" s="3" t="s">
        <v>16</v>
      </c>
      <c r="C53" s="14"/>
      <c r="D53" s="14"/>
      <c r="E53" s="26"/>
      <c r="F53" s="26"/>
      <c r="G53" s="4"/>
    </row>
    <row r="54" spans="1:7" x14ac:dyDescent="0.25">
      <c r="A54" s="2" t="s">
        <v>18</v>
      </c>
      <c r="B54" s="3" t="s">
        <v>21</v>
      </c>
      <c r="C54" s="14"/>
      <c r="D54" s="14"/>
      <c r="E54" s="26"/>
      <c r="F54" s="26"/>
      <c r="G54" s="4"/>
    </row>
    <row r="55" spans="1:7" x14ac:dyDescent="0.25">
      <c r="D55" s="164" t="s">
        <v>47</v>
      </c>
      <c r="E55" s="164"/>
      <c r="F55" s="26"/>
    </row>
  </sheetData>
  <mergeCells count="1">
    <mergeCell ref="D55:E55"/>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opLeftCell="A58" workbookViewId="0">
      <selection activeCell="E80" sqref="E8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145</v>
      </c>
      <c r="D3" s="1"/>
      <c r="E3" s="23"/>
      <c r="F3" s="23"/>
      <c r="G3" s="4"/>
    </row>
    <row r="4" spans="1:7" x14ac:dyDescent="0.25">
      <c r="B4" s="3" t="s">
        <v>34</v>
      </c>
      <c r="C4" s="12" t="s">
        <v>4</v>
      </c>
      <c r="D4" s="12">
        <v>16.600000000000001</v>
      </c>
      <c r="E4" s="24"/>
      <c r="F4" s="24"/>
      <c r="G4" s="4"/>
    </row>
    <row r="5" spans="1:7" x14ac:dyDescent="0.25">
      <c r="B5" s="3" t="s">
        <v>51</v>
      </c>
      <c r="C5" s="12" t="s">
        <v>4</v>
      </c>
      <c r="D5" s="12">
        <v>51.7</v>
      </c>
      <c r="E5" s="24"/>
      <c r="F5" s="24"/>
      <c r="G5" s="4"/>
    </row>
    <row r="6" spans="1:7" s="9" customFormat="1" x14ac:dyDescent="0.25">
      <c r="A6" s="2"/>
      <c r="B6" s="6"/>
      <c r="C6" s="1"/>
      <c r="D6" s="1"/>
      <c r="E6" s="23"/>
      <c r="F6" s="23"/>
      <c r="G6" s="8"/>
    </row>
    <row r="7" spans="1:7" s="9" customFormat="1" ht="122.25" customHeight="1" x14ac:dyDescent="0.25">
      <c r="A7" s="2" t="s">
        <v>17</v>
      </c>
      <c r="B7" s="6" t="s">
        <v>63</v>
      </c>
      <c r="C7" s="1"/>
      <c r="D7" s="1"/>
      <c r="E7" s="23"/>
      <c r="F7" s="23"/>
      <c r="G7" s="8"/>
    </row>
    <row r="8" spans="1:7" s="9" customFormat="1" x14ac:dyDescent="0.25">
      <c r="A8" s="2"/>
      <c r="B8" s="6"/>
      <c r="C8" s="12" t="s">
        <v>14</v>
      </c>
      <c r="D8" s="12">
        <v>1</v>
      </c>
      <c r="E8" s="24"/>
      <c r="F8" s="24"/>
      <c r="G8" s="8"/>
    </row>
    <row r="9" spans="1:7" x14ac:dyDescent="0.25">
      <c r="D9" s="1"/>
      <c r="E9" s="23"/>
      <c r="F9" s="23"/>
      <c r="G9" s="4"/>
    </row>
    <row r="10" spans="1:7" ht="167.25" customHeight="1" x14ac:dyDescent="0.25">
      <c r="A10" s="2" t="s">
        <v>22</v>
      </c>
      <c r="B10" s="5" t="s">
        <v>37</v>
      </c>
      <c r="D10" s="1"/>
      <c r="E10" s="23"/>
      <c r="F10" s="23"/>
      <c r="G10" s="4"/>
    </row>
    <row r="11" spans="1:7" x14ac:dyDescent="0.25">
      <c r="B11" s="3" t="s">
        <v>34</v>
      </c>
      <c r="C11" s="12" t="s">
        <v>4</v>
      </c>
      <c r="D11" s="12">
        <v>16.600000000000001</v>
      </c>
      <c r="E11" s="24"/>
      <c r="F11" s="24"/>
      <c r="G11" s="4"/>
    </row>
    <row r="12" spans="1:7" x14ac:dyDescent="0.25">
      <c r="B12" s="3" t="s">
        <v>51</v>
      </c>
      <c r="C12" s="12" t="s">
        <v>4</v>
      </c>
      <c r="D12" s="12">
        <v>51.7</v>
      </c>
      <c r="E12" s="24"/>
      <c r="F12" s="24"/>
      <c r="G12" s="4"/>
    </row>
    <row r="13" spans="1:7" x14ac:dyDescent="0.25">
      <c r="D13" s="1"/>
      <c r="E13" s="23"/>
      <c r="F13" s="23"/>
      <c r="G13" s="4"/>
    </row>
    <row r="14" spans="1:7" ht="135.75" customHeight="1" x14ac:dyDescent="0.25">
      <c r="A14" s="2" t="s">
        <v>23</v>
      </c>
      <c r="B14" s="5" t="s">
        <v>26</v>
      </c>
      <c r="D14" s="1"/>
      <c r="E14" s="23"/>
      <c r="F14" s="23"/>
      <c r="G14" s="4"/>
    </row>
    <row r="15" spans="1:7" x14ac:dyDescent="0.25">
      <c r="C15" s="12" t="s">
        <v>12</v>
      </c>
      <c r="D15" s="12">
        <v>1</v>
      </c>
      <c r="E15" s="24"/>
      <c r="F15" s="24"/>
      <c r="G15" s="4"/>
    </row>
    <row r="16" spans="1:7" x14ac:dyDescent="0.25">
      <c r="D16" s="1"/>
      <c r="E16" s="23"/>
      <c r="F16" s="23"/>
      <c r="G16" s="4"/>
    </row>
    <row r="17" spans="1:7" ht="150" x14ac:dyDescent="0.25">
      <c r="A17" s="2" t="s">
        <v>24</v>
      </c>
      <c r="B17" s="5" t="s">
        <v>38</v>
      </c>
      <c r="D17" s="1"/>
      <c r="E17" s="23"/>
      <c r="F17" s="23"/>
      <c r="G17" s="4"/>
    </row>
    <row r="18" spans="1:7" x14ac:dyDescent="0.25">
      <c r="A18" s="2"/>
      <c r="B18" s="5"/>
      <c r="C18" s="12" t="s">
        <v>13</v>
      </c>
      <c r="D18" s="12">
        <v>1</v>
      </c>
      <c r="E18" s="133"/>
      <c r="F18" s="133"/>
      <c r="G18" s="4"/>
    </row>
    <row r="19" spans="1:7" x14ac:dyDescent="0.25">
      <c r="A19" s="2"/>
      <c r="B19" s="5"/>
      <c r="C19" s="13"/>
      <c r="D19" s="13"/>
      <c r="E19" s="134"/>
      <c r="F19" s="134"/>
      <c r="G19" s="4"/>
    </row>
    <row r="20" spans="1:7" ht="409.5" x14ac:dyDescent="0.25">
      <c r="A20" s="2" t="s">
        <v>25</v>
      </c>
      <c r="B20" s="144" t="s">
        <v>129</v>
      </c>
      <c r="C20" s="13"/>
      <c r="D20" s="13"/>
      <c r="E20" s="134"/>
      <c r="F20" s="134"/>
      <c r="G20" s="4"/>
    </row>
    <row r="21" spans="1:7" x14ac:dyDescent="0.25">
      <c r="A21" s="2"/>
      <c r="B21" s="3" t="s">
        <v>34</v>
      </c>
      <c r="C21" s="142" t="s">
        <v>13</v>
      </c>
      <c r="D21" s="142">
        <f>ROUNDUP((16.6/40)*5,0)</f>
        <v>3</v>
      </c>
      <c r="E21" s="143"/>
      <c r="F21" s="143"/>
      <c r="G21" s="4"/>
    </row>
    <row r="22" spans="1:7" x14ac:dyDescent="0.25">
      <c r="A22" s="2"/>
      <c r="B22" s="3" t="s">
        <v>51</v>
      </c>
      <c r="C22" s="142" t="s">
        <v>13</v>
      </c>
      <c r="D22" s="142">
        <f>ROUNDUP((51.7/40)*5,0)</f>
        <v>7</v>
      </c>
      <c r="E22" s="143"/>
      <c r="F22" s="143"/>
      <c r="G22" s="4"/>
    </row>
    <row r="23" spans="1:7" x14ac:dyDescent="0.25">
      <c r="A23" s="15"/>
      <c r="B23" s="16" t="s">
        <v>42</v>
      </c>
      <c r="C23" s="14"/>
      <c r="D23" s="14"/>
      <c r="E23" s="26"/>
      <c r="F23" s="26"/>
      <c r="G23" s="4"/>
    </row>
    <row r="24" spans="1:7" x14ac:dyDescent="0.25">
      <c r="D24" s="1"/>
      <c r="E24" s="23"/>
      <c r="F24" s="23"/>
      <c r="G24" s="4"/>
    </row>
    <row r="25" spans="1:7" x14ac:dyDescent="0.25">
      <c r="A25" s="2" t="s">
        <v>15</v>
      </c>
      <c r="B25" s="3" t="s">
        <v>16</v>
      </c>
      <c r="D25" s="1"/>
      <c r="E25" s="23"/>
      <c r="F25" s="23"/>
      <c r="G25" s="4"/>
    </row>
    <row r="26" spans="1:7" ht="409.5" x14ac:dyDescent="0.25">
      <c r="A26" s="2" t="s">
        <v>2</v>
      </c>
      <c r="B26" s="144" t="s">
        <v>131</v>
      </c>
      <c r="D26" s="1"/>
      <c r="E26" s="23"/>
      <c r="F26" s="23"/>
      <c r="G26" s="4"/>
    </row>
    <row r="27" spans="1:7" x14ac:dyDescent="0.25">
      <c r="B27" s="3" t="s">
        <v>34</v>
      </c>
      <c r="C27" s="12" t="s">
        <v>14</v>
      </c>
      <c r="D27" s="12">
        <v>4</v>
      </c>
      <c r="E27" s="24"/>
      <c r="F27" s="24"/>
      <c r="G27" s="4"/>
    </row>
    <row r="28" spans="1:7" x14ac:dyDescent="0.25">
      <c r="B28" s="3" t="s">
        <v>51</v>
      </c>
      <c r="C28" s="12" t="s">
        <v>14</v>
      </c>
      <c r="D28" s="12">
        <v>10</v>
      </c>
      <c r="E28" s="24"/>
      <c r="F28" s="24"/>
      <c r="G28" s="4"/>
    </row>
    <row r="29" spans="1:7" x14ac:dyDescent="0.25">
      <c r="D29" s="1"/>
      <c r="E29" s="23"/>
      <c r="F29" s="23"/>
      <c r="G29" s="4"/>
    </row>
    <row r="30" spans="1:7" ht="135" customHeight="1" x14ac:dyDescent="0.25">
      <c r="A30" s="2" t="s">
        <v>3</v>
      </c>
      <c r="B30" s="5" t="s">
        <v>27</v>
      </c>
      <c r="D30" s="1"/>
      <c r="E30" s="23"/>
      <c r="F30" s="23"/>
      <c r="G30" s="4"/>
    </row>
    <row r="31" spans="1:7" x14ac:dyDescent="0.25">
      <c r="C31" s="13" t="s">
        <v>13</v>
      </c>
      <c r="D31" s="13">
        <v>1</v>
      </c>
      <c r="E31" s="25"/>
      <c r="F31" s="25"/>
      <c r="G31" s="4"/>
    </row>
    <row r="32" spans="1:7" x14ac:dyDescent="0.25">
      <c r="A32" s="15"/>
      <c r="B32" s="16" t="s">
        <v>43</v>
      </c>
      <c r="C32" s="14"/>
      <c r="D32" s="14"/>
      <c r="E32" s="26"/>
      <c r="F32" s="26"/>
      <c r="G32" s="4"/>
    </row>
    <row r="33" spans="1:7" x14ac:dyDescent="0.25">
      <c r="D33" s="1"/>
      <c r="E33" s="23"/>
      <c r="F33" s="23"/>
      <c r="G33" s="4"/>
    </row>
    <row r="34" spans="1:7" x14ac:dyDescent="0.25">
      <c r="A34" s="2" t="s">
        <v>18</v>
      </c>
      <c r="B34" s="3" t="s">
        <v>19</v>
      </c>
      <c r="D34" s="1"/>
      <c r="E34" s="23"/>
      <c r="F34" s="23"/>
      <c r="G34" s="4"/>
    </row>
    <row r="35" spans="1:7" s="9" customFormat="1" ht="258" customHeight="1" x14ac:dyDescent="0.25">
      <c r="A35" s="2" t="s">
        <v>29</v>
      </c>
      <c r="B35" s="5" t="s">
        <v>57</v>
      </c>
      <c r="C35" s="1"/>
      <c r="D35" s="1"/>
      <c r="E35" s="23"/>
      <c r="F35" s="23"/>
      <c r="G35" s="8"/>
    </row>
    <row r="36" spans="1:7" s="9" customFormat="1" x14ac:dyDescent="0.25">
      <c r="A36" s="2"/>
      <c r="B36" s="6"/>
      <c r="C36" s="13" t="s">
        <v>14</v>
      </c>
      <c r="D36" s="13">
        <v>1</v>
      </c>
      <c r="E36" s="25"/>
      <c r="F36" s="25"/>
      <c r="G36" s="8"/>
    </row>
    <row r="37" spans="1:7" s="9" customFormat="1" x14ac:dyDescent="0.25">
      <c r="A37" s="17"/>
      <c r="B37" s="18" t="s">
        <v>44</v>
      </c>
      <c r="C37" s="14"/>
      <c r="D37" s="14"/>
      <c r="E37" s="26"/>
      <c r="F37" s="26"/>
      <c r="G37" s="8"/>
    </row>
    <row r="38" spans="1:7" x14ac:dyDescent="0.25">
      <c r="A38" s="2"/>
      <c r="B38" s="6"/>
      <c r="D38" s="1"/>
      <c r="E38" s="23"/>
      <c r="F38" s="23"/>
      <c r="G38" s="4"/>
    </row>
    <row r="39" spans="1:7" x14ac:dyDescent="0.25">
      <c r="A39" s="2" t="s">
        <v>20</v>
      </c>
      <c r="B39" s="3" t="s">
        <v>21</v>
      </c>
      <c r="D39" s="1"/>
      <c r="E39" s="23"/>
      <c r="F39" s="23"/>
      <c r="G39" s="4"/>
    </row>
    <row r="40" spans="1:7" ht="152.25" customHeight="1" x14ac:dyDescent="0.25">
      <c r="A40" s="2" t="s">
        <v>2</v>
      </c>
      <c r="B40" s="5" t="s">
        <v>160</v>
      </c>
      <c r="D40" s="1"/>
      <c r="E40" s="23"/>
      <c r="F40" s="23"/>
      <c r="G40" s="4"/>
    </row>
    <row r="41" spans="1:7" x14ac:dyDescent="0.25">
      <c r="B41" s="3" t="s">
        <v>34</v>
      </c>
      <c r="C41" s="12" t="s">
        <v>4</v>
      </c>
      <c r="D41" s="12">
        <v>16.600000000000001</v>
      </c>
      <c r="E41" s="24"/>
      <c r="F41" s="24"/>
      <c r="G41" s="4"/>
    </row>
    <row r="42" spans="1:7" x14ac:dyDescent="0.25">
      <c r="B42" s="3" t="s">
        <v>51</v>
      </c>
      <c r="C42" s="12" t="s">
        <v>4</v>
      </c>
      <c r="D42" s="12">
        <v>51.7</v>
      </c>
      <c r="E42" s="24"/>
      <c r="F42" s="24"/>
      <c r="G42" s="4"/>
    </row>
    <row r="43" spans="1:7" x14ac:dyDescent="0.25">
      <c r="C43" s="13"/>
      <c r="D43" s="13"/>
      <c r="E43" s="25"/>
      <c r="F43" s="25"/>
      <c r="G43" s="4"/>
    </row>
    <row r="44" spans="1:7" ht="88.5" customHeight="1" x14ac:dyDescent="0.25">
      <c r="A44" s="2" t="s">
        <v>17</v>
      </c>
      <c r="B44" s="5" t="s">
        <v>39</v>
      </c>
      <c r="D44" s="1"/>
      <c r="E44" s="23"/>
      <c r="F44" s="23"/>
      <c r="G44" s="4"/>
    </row>
    <row r="45" spans="1:7" x14ac:dyDescent="0.25">
      <c r="C45" s="12" t="s">
        <v>12</v>
      </c>
      <c r="D45" s="12">
        <v>1</v>
      </c>
      <c r="E45" s="24"/>
      <c r="F45" s="24"/>
    </row>
    <row r="46" spans="1:7" x14ac:dyDescent="0.25">
      <c r="D46" s="1"/>
      <c r="E46" s="23"/>
      <c r="F46" s="23"/>
      <c r="G46" s="4"/>
    </row>
    <row r="47" spans="1:7" ht="150.75" customHeight="1" x14ac:dyDescent="0.25">
      <c r="A47" s="2" t="s">
        <v>11</v>
      </c>
      <c r="B47" s="5" t="s">
        <v>30</v>
      </c>
      <c r="D47" s="1"/>
      <c r="E47" s="23"/>
      <c r="F47" s="23"/>
      <c r="G47" s="4"/>
    </row>
    <row r="48" spans="1:7" x14ac:dyDescent="0.25">
      <c r="B48" s="3" t="s">
        <v>34</v>
      </c>
      <c r="C48" s="12" t="s">
        <v>4</v>
      </c>
      <c r="D48" s="12">
        <v>16.600000000000001</v>
      </c>
      <c r="E48" s="24"/>
      <c r="F48" s="24"/>
      <c r="G48" s="4"/>
    </row>
    <row r="49" spans="1:7" x14ac:dyDescent="0.25">
      <c r="B49" s="3" t="s">
        <v>51</v>
      </c>
      <c r="C49" s="12" t="s">
        <v>4</v>
      </c>
      <c r="D49" s="12">
        <v>51.7</v>
      </c>
      <c r="E49" s="24"/>
      <c r="F49" s="24"/>
      <c r="G49" s="4"/>
    </row>
    <row r="50" spans="1:7" x14ac:dyDescent="0.25">
      <c r="D50" s="1"/>
      <c r="E50" s="23"/>
      <c r="F50" s="23"/>
      <c r="G50" s="4"/>
    </row>
    <row r="51" spans="1:7" ht="155.25" customHeight="1" x14ac:dyDescent="0.25">
      <c r="A51" s="2" t="s">
        <v>49</v>
      </c>
      <c r="B51" s="5" t="s">
        <v>31</v>
      </c>
      <c r="D51" s="1"/>
      <c r="E51" s="23"/>
      <c r="F51" s="23"/>
      <c r="G51" s="4"/>
    </row>
    <row r="52" spans="1:7" x14ac:dyDescent="0.25">
      <c r="B52" s="10" t="s">
        <v>32</v>
      </c>
      <c r="C52" s="12" t="s">
        <v>14</v>
      </c>
      <c r="D52" s="12">
        <v>1</v>
      </c>
      <c r="E52" s="24"/>
      <c r="F52" s="24"/>
      <c r="G52" s="4"/>
    </row>
    <row r="53" spans="1:7" x14ac:dyDescent="0.25">
      <c r="D53" s="1"/>
      <c r="E53" s="23"/>
      <c r="F53" s="23"/>
      <c r="G53" s="4"/>
    </row>
    <row r="54" spans="1:7" ht="88.5" customHeight="1" x14ac:dyDescent="0.25">
      <c r="A54" s="2" t="s">
        <v>24</v>
      </c>
      <c r="B54" s="5" t="s">
        <v>40</v>
      </c>
      <c r="D54" s="1"/>
      <c r="E54" s="23"/>
      <c r="F54" s="23"/>
      <c r="G54" s="4"/>
    </row>
    <row r="55" spans="1:7" x14ac:dyDescent="0.25">
      <c r="C55" s="12" t="s">
        <v>12</v>
      </c>
      <c r="D55" s="12">
        <v>1</v>
      </c>
      <c r="E55" s="24"/>
      <c r="F55" s="24"/>
    </row>
    <row r="56" spans="1:7" x14ac:dyDescent="0.25">
      <c r="D56" s="1"/>
      <c r="E56" s="23"/>
      <c r="F56" s="23"/>
    </row>
    <row r="57" spans="1:7" ht="78.75" customHeight="1" x14ac:dyDescent="0.25">
      <c r="A57" s="2" t="s">
        <v>25</v>
      </c>
      <c r="B57" s="5" t="s">
        <v>28</v>
      </c>
      <c r="D57" s="1"/>
      <c r="E57" s="23"/>
      <c r="F57" s="23"/>
      <c r="G57" s="4"/>
    </row>
    <row r="58" spans="1:7" x14ac:dyDescent="0.25">
      <c r="C58" s="13" t="s">
        <v>12</v>
      </c>
      <c r="D58" s="13">
        <v>1</v>
      </c>
      <c r="E58" s="25"/>
      <c r="F58" s="25"/>
    </row>
    <row r="59" spans="1:7" x14ac:dyDescent="0.25">
      <c r="A59" s="15"/>
      <c r="B59" s="16" t="s">
        <v>45</v>
      </c>
      <c r="C59" s="14"/>
      <c r="D59" s="14"/>
      <c r="E59" s="26"/>
      <c r="F59" s="26"/>
    </row>
    <row r="66" spans="1:7" x14ac:dyDescent="0.25">
      <c r="B66" s="11" t="s">
        <v>41</v>
      </c>
    </row>
    <row r="67" spans="1:7" x14ac:dyDescent="0.25">
      <c r="B67" s="11"/>
    </row>
    <row r="68" spans="1:7" x14ac:dyDescent="0.25">
      <c r="A68" s="2" t="s">
        <v>0</v>
      </c>
      <c r="B68" s="3" t="s">
        <v>1</v>
      </c>
      <c r="C68" s="12"/>
      <c r="D68" s="7"/>
      <c r="E68" s="28"/>
      <c r="F68" s="28"/>
      <c r="G68" s="4"/>
    </row>
    <row r="69" spans="1:7" x14ac:dyDescent="0.25">
      <c r="A69" s="2" t="s">
        <v>15</v>
      </c>
      <c r="B69" s="3" t="s">
        <v>16</v>
      </c>
      <c r="C69" s="14"/>
      <c r="D69" s="14"/>
      <c r="E69" s="26"/>
      <c r="F69" s="26"/>
      <c r="G69" s="4"/>
    </row>
    <row r="70" spans="1:7" x14ac:dyDescent="0.25">
      <c r="A70" s="2" t="s">
        <v>18</v>
      </c>
      <c r="B70" s="3" t="s">
        <v>19</v>
      </c>
      <c r="C70" s="14"/>
      <c r="D70" s="14"/>
      <c r="E70" s="26"/>
      <c r="F70" s="26"/>
      <c r="G70" s="4"/>
    </row>
    <row r="71" spans="1:7" x14ac:dyDescent="0.25">
      <c r="A71" s="2" t="s">
        <v>20</v>
      </c>
      <c r="B71" s="3" t="s">
        <v>21</v>
      </c>
      <c r="C71" s="14"/>
      <c r="D71" s="14"/>
      <c r="E71" s="26"/>
      <c r="F71" s="26"/>
      <c r="G71" s="4"/>
    </row>
    <row r="72" spans="1:7" x14ac:dyDescent="0.25">
      <c r="D72" s="164" t="s">
        <v>47</v>
      </c>
      <c r="E72" s="164"/>
      <c r="F72" s="26"/>
    </row>
  </sheetData>
  <mergeCells count="1">
    <mergeCell ref="D72:E7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topLeftCell="A67" workbookViewId="0">
      <selection activeCell="A84" sqref="A84:XFD85"/>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150</v>
      </c>
      <c r="D3" s="1"/>
      <c r="E3" s="23"/>
      <c r="F3" s="23"/>
      <c r="G3" s="4"/>
    </row>
    <row r="4" spans="1:7" x14ac:dyDescent="0.25">
      <c r="B4" s="3" t="s">
        <v>34</v>
      </c>
      <c r="C4" s="12" t="s">
        <v>4</v>
      </c>
      <c r="D4" s="12">
        <v>4.5999999999999996</v>
      </c>
      <c r="E4" s="24"/>
      <c r="F4" s="24"/>
      <c r="G4" s="4"/>
    </row>
    <row r="5" spans="1:7" x14ac:dyDescent="0.25">
      <c r="B5" s="3" t="s">
        <v>52</v>
      </c>
      <c r="C5" s="12" t="s">
        <v>4</v>
      </c>
      <c r="D5" s="12">
        <v>75.7</v>
      </c>
      <c r="E5" s="24"/>
      <c r="F5" s="24"/>
      <c r="G5" s="4"/>
    </row>
    <row r="6" spans="1:7" x14ac:dyDescent="0.25">
      <c r="B6" s="3" t="s">
        <v>35</v>
      </c>
      <c r="C6" s="12" t="s">
        <v>4</v>
      </c>
      <c r="D6" s="12">
        <v>60.2</v>
      </c>
      <c r="E6" s="24"/>
      <c r="F6" s="24"/>
      <c r="G6" s="4"/>
    </row>
    <row r="7" spans="1:7" x14ac:dyDescent="0.25">
      <c r="B7" s="3" t="s">
        <v>36</v>
      </c>
      <c r="C7" s="12" t="s">
        <v>4</v>
      </c>
      <c r="D7" s="12">
        <v>192</v>
      </c>
      <c r="E7" s="24"/>
      <c r="F7" s="24"/>
      <c r="G7" s="4"/>
    </row>
    <row r="8" spans="1:7" x14ac:dyDescent="0.25">
      <c r="B8" s="3" t="s">
        <v>54</v>
      </c>
      <c r="C8" s="12" t="s">
        <v>4</v>
      </c>
      <c r="D8" s="12">
        <v>93.2</v>
      </c>
      <c r="E8" s="24"/>
      <c r="F8" s="24"/>
      <c r="G8" s="4"/>
    </row>
    <row r="9" spans="1:7" x14ac:dyDescent="0.25">
      <c r="D9" s="1"/>
      <c r="E9" s="23"/>
      <c r="F9" s="23"/>
      <c r="G9" s="4"/>
    </row>
    <row r="10" spans="1:7" ht="167.25" customHeight="1" x14ac:dyDescent="0.25">
      <c r="A10" s="2" t="s">
        <v>17</v>
      </c>
      <c r="B10" s="5" t="s">
        <v>37</v>
      </c>
      <c r="D10" s="1"/>
      <c r="E10" s="23"/>
      <c r="F10" s="23"/>
      <c r="G10" s="4"/>
    </row>
    <row r="11" spans="1:7" x14ac:dyDescent="0.25">
      <c r="B11" s="3" t="s">
        <v>34</v>
      </c>
      <c r="C11" s="12" t="s">
        <v>4</v>
      </c>
      <c r="D11" s="12">
        <v>4.5999999999999996</v>
      </c>
      <c r="E11" s="24"/>
      <c r="F11" s="24"/>
      <c r="G11" s="4"/>
    </row>
    <row r="12" spans="1:7" x14ac:dyDescent="0.25">
      <c r="B12" s="3" t="s">
        <v>52</v>
      </c>
      <c r="C12" s="12" t="s">
        <v>4</v>
      </c>
      <c r="D12" s="12">
        <v>75.7</v>
      </c>
      <c r="E12" s="24"/>
      <c r="F12" s="24"/>
      <c r="G12" s="4"/>
    </row>
    <row r="13" spans="1:7" x14ac:dyDescent="0.25">
      <c r="B13" s="3" t="s">
        <v>35</v>
      </c>
      <c r="C13" s="12" t="s">
        <v>4</v>
      </c>
      <c r="D13" s="12">
        <v>60.2</v>
      </c>
      <c r="E13" s="24"/>
      <c r="F13" s="24"/>
      <c r="G13" s="4"/>
    </row>
    <row r="14" spans="1:7" x14ac:dyDescent="0.25">
      <c r="B14" s="3" t="s">
        <v>36</v>
      </c>
      <c r="C14" s="12" t="s">
        <v>4</v>
      </c>
      <c r="D14" s="12">
        <v>192</v>
      </c>
      <c r="E14" s="24"/>
      <c r="F14" s="24"/>
      <c r="G14" s="4"/>
    </row>
    <row r="15" spans="1:7" x14ac:dyDescent="0.25">
      <c r="B15" s="3" t="s">
        <v>54</v>
      </c>
      <c r="C15" s="12" t="s">
        <v>4</v>
      </c>
      <c r="D15" s="12">
        <v>93.2</v>
      </c>
      <c r="E15" s="24"/>
      <c r="F15" s="24"/>
      <c r="G15" s="4"/>
    </row>
    <row r="16" spans="1:7" x14ac:dyDescent="0.25">
      <c r="D16" s="1"/>
      <c r="E16" s="23"/>
      <c r="F16" s="23"/>
      <c r="G16" s="4"/>
    </row>
    <row r="17" spans="1:7" ht="135.75" customHeight="1" x14ac:dyDescent="0.25">
      <c r="A17" s="2" t="s">
        <v>24</v>
      </c>
      <c r="B17" s="5" t="s">
        <v>26</v>
      </c>
      <c r="D17" s="1"/>
      <c r="E17" s="23"/>
      <c r="F17" s="23"/>
      <c r="G17" s="4"/>
    </row>
    <row r="18" spans="1:7" x14ac:dyDescent="0.25">
      <c r="C18" s="12" t="s">
        <v>12</v>
      </c>
      <c r="D18" s="12">
        <v>1</v>
      </c>
      <c r="E18" s="24"/>
      <c r="F18" s="24"/>
      <c r="G18" s="4"/>
    </row>
    <row r="19" spans="1:7" x14ac:dyDescent="0.25">
      <c r="D19" s="1"/>
      <c r="E19" s="23"/>
      <c r="F19" s="23"/>
      <c r="G19" s="4"/>
    </row>
    <row r="20" spans="1:7" ht="150" x14ac:dyDescent="0.25">
      <c r="A20" s="2" t="s">
        <v>25</v>
      </c>
      <c r="B20" s="5" t="s">
        <v>38</v>
      </c>
      <c r="D20" s="1"/>
      <c r="E20" s="23"/>
      <c r="F20" s="23"/>
      <c r="G20" s="4"/>
    </row>
    <row r="21" spans="1:7" x14ac:dyDescent="0.25">
      <c r="A21" s="2"/>
      <c r="B21" s="5"/>
      <c r="C21" s="12" t="s">
        <v>13</v>
      </c>
      <c r="D21" s="12">
        <v>1</v>
      </c>
      <c r="E21" s="133"/>
      <c r="F21" s="133"/>
      <c r="G21" s="4"/>
    </row>
    <row r="22" spans="1:7" x14ac:dyDescent="0.25">
      <c r="A22" s="2"/>
      <c r="B22" s="5"/>
      <c r="C22" s="13"/>
      <c r="D22" s="13"/>
      <c r="E22" s="134"/>
      <c r="F22" s="134"/>
      <c r="G22" s="4"/>
    </row>
    <row r="23" spans="1:7" ht="409.5" x14ac:dyDescent="0.25">
      <c r="A23" s="2" t="s">
        <v>128</v>
      </c>
      <c r="B23" s="144" t="s">
        <v>129</v>
      </c>
      <c r="C23" s="13"/>
      <c r="D23" s="13"/>
      <c r="E23" s="134"/>
      <c r="F23" s="134"/>
      <c r="G23" s="4"/>
    </row>
    <row r="24" spans="1:7" x14ac:dyDescent="0.25">
      <c r="A24" s="2"/>
      <c r="B24" s="3" t="s">
        <v>34</v>
      </c>
      <c r="C24" s="142" t="s">
        <v>13</v>
      </c>
      <c r="D24" s="142">
        <f>ROUNDUP((4.6/40)*5,0)</f>
        <v>1</v>
      </c>
      <c r="E24" s="143"/>
      <c r="F24" s="143"/>
      <c r="G24" s="4"/>
    </row>
    <row r="25" spans="1:7" x14ac:dyDescent="0.25">
      <c r="A25" s="2"/>
      <c r="B25" s="3" t="s">
        <v>52</v>
      </c>
      <c r="C25" s="142" t="s">
        <v>13</v>
      </c>
      <c r="D25" s="142">
        <f>ROUNDUP((75.7/40)*5,0)</f>
        <v>10</v>
      </c>
      <c r="E25" s="143"/>
      <c r="F25" s="143"/>
      <c r="G25" s="4"/>
    </row>
    <row r="26" spans="1:7" x14ac:dyDescent="0.25">
      <c r="A26" s="2"/>
      <c r="B26" s="3" t="s">
        <v>35</v>
      </c>
      <c r="C26" s="142" t="s">
        <v>13</v>
      </c>
      <c r="D26" s="142">
        <f>ROUNDUP((60.2/40)*5,0)</f>
        <v>8</v>
      </c>
      <c r="E26" s="143"/>
      <c r="F26" s="143"/>
      <c r="G26" s="4"/>
    </row>
    <row r="27" spans="1:7" x14ac:dyDescent="0.25">
      <c r="A27" s="2"/>
      <c r="B27" s="3" t="s">
        <v>36</v>
      </c>
      <c r="C27" s="142" t="s">
        <v>13</v>
      </c>
      <c r="D27" s="142">
        <f>ROUNDUP((192/40)*5,0)</f>
        <v>24</v>
      </c>
      <c r="E27" s="143"/>
      <c r="F27" s="143"/>
      <c r="G27" s="4"/>
    </row>
    <row r="28" spans="1:7" x14ac:dyDescent="0.25">
      <c r="A28" s="2"/>
      <c r="B28" s="3" t="s">
        <v>54</v>
      </c>
      <c r="C28" s="142" t="s">
        <v>13</v>
      </c>
      <c r="D28" s="142">
        <f>ROUNDUP((93.2/40)*5,0)</f>
        <v>12</v>
      </c>
      <c r="E28" s="143"/>
      <c r="F28" s="143"/>
      <c r="G28" s="4"/>
    </row>
    <row r="29" spans="1:7" x14ac:dyDescent="0.25">
      <c r="A29" s="15"/>
      <c r="B29" s="16" t="s">
        <v>42</v>
      </c>
      <c r="C29" s="14"/>
      <c r="D29" s="14"/>
      <c r="E29" s="26"/>
      <c r="F29" s="26"/>
      <c r="G29" s="4"/>
    </row>
    <row r="30" spans="1:7" x14ac:dyDescent="0.25">
      <c r="D30" s="1"/>
      <c r="E30" s="23"/>
      <c r="F30" s="23"/>
      <c r="G30" s="4"/>
    </row>
    <row r="31" spans="1:7" x14ac:dyDescent="0.25">
      <c r="A31" s="2" t="s">
        <v>15</v>
      </c>
      <c r="B31" s="3" t="s">
        <v>16</v>
      </c>
      <c r="D31" s="1"/>
      <c r="E31" s="23"/>
      <c r="F31" s="23"/>
      <c r="G31" s="4"/>
    </row>
    <row r="32" spans="1:7" ht="409.5" x14ac:dyDescent="0.25">
      <c r="A32" s="2" t="s">
        <v>2</v>
      </c>
      <c r="B32" s="144" t="s">
        <v>131</v>
      </c>
      <c r="D32" s="1"/>
      <c r="E32" s="23"/>
      <c r="F32" s="23"/>
      <c r="G32" s="4"/>
    </row>
    <row r="33" spans="1:7" x14ac:dyDescent="0.25">
      <c r="B33" s="3" t="s">
        <v>34</v>
      </c>
      <c r="C33" s="12" t="s">
        <v>14</v>
      </c>
      <c r="D33" s="12">
        <v>1</v>
      </c>
      <c r="E33" s="24"/>
      <c r="F33" s="24"/>
      <c r="G33" s="4"/>
    </row>
    <row r="34" spans="1:7" x14ac:dyDescent="0.25">
      <c r="B34" s="3" t="s">
        <v>52</v>
      </c>
      <c r="C34" s="12" t="s">
        <v>14</v>
      </c>
      <c r="D34" s="12">
        <v>10</v>
      </c>
      <c r="E34" s="24"/>
      <c r="F34" s="24"/>
      <c r="G34" s="4"/>
    </row>
    <row r="35" spans="1:7" x14ac:dyDescent="0.25">
      <c r="B35" s="3" t="s">
        <v>35</v>
      </c>
      <c r="C35" s="12" t="s">
        <v>14</v>
      </c>
      <c r="D35" s="12">
        <v>9</v>
      </c>
      <c r="E35" s="24"/>
      <c r="F35" s="24"/>
      <c r="G35" s="4"/>
    </row>
    <row r="36" spans="1:7" x14ac:dyDescent="0.25">
      <c r="B36" s="3" t="s">
        <v>36</v>
      </c>
      <c r="C36" s="12" t="s">
        <v>14</v>
      </c>
      <c r="D36" s="12">
        <v>43</v>
      </c>
      <c r="E36" s="24"/>
      <c r="F36" s="24"/>
      <c r="G36" s="4"/>
    </row>
    <row r="37" spans="1:7" x14ac:dyDescent="0.25">
      <c r="B37" s="3" t="s">
        <v>54</v>
      </c>
      <c r="C37" s="12" t="s">
        <v>14</v>
      </c>
      <c r="D37" s="12">
        <v>18</v>
      </c>
      <c r="E37" s="24"/>
      <c r="F37" s="24"/>
      <c r="G37" s="4"/>
    </row>
    <row r="38" spans="1:7" x14ac:dyDescent="0.25">
      <c r="D38" s="1"/>
      <c r="E38" s="23"/>
      <c r="F38" s="23"/>
      <c r="G38" s="4"/>
    </row>
    <row r="39" spans="1:7" ht="285" x14ac:dyDescent="0.25">
      <c r="A39" s="2" t="s">
        <v>17</v>
      </c>
      <c r="B39" s="141" t="s">
        <v>130</v>
      </c>
      <c r="D39" s="1"/>
      <c r="E39" s="23"/>
      <c r="F39" s="23"/>
      <c r="G39" s="4"/>
    </row>
    <row r="40" spans="1:7" x14ac:dyDescent="0.25">
      <c r="B40" s="3" t="s">
        <v>34</v>
      </c>
      <c r="C40" s="12" t="s">
        <v>4</v>
      </c>
      <c r="D40" s="12">
        <v>2.4</v>
      </c>
      <c r="E40" s="24"/>
      <c r="F40" s="24"/>
      <c r="G40" s="4"/>
    </row>
    <row r="41" spans="1:7" x14ac:dyDescent="0.25">
      <c r="B41" s="3" t="s">
        <v>52</v>
      </c>
      <c r="C41" s="12" t="s">
        <v>4</v>
      </c>
      <c r="D41" s="12">
        <v>36.200000000000003</v>
      </c>
      <c r="E41" s="24"/>
      <c r="F41" s="24"/>
      <c r="G41" s="4"/>
    </row>
    <row r="42" spans="1:7" x14ac:dyDescent="0.25">
      <c r="B42" s="3" t="s">
        <v>35</v>
      </c>
      <c r="C42" s="12" t="s">
        <v>4</v>
      </c>
      <c r="D42" s="12">
        <v>24</v>
      </c>
      <c r="E42" s="24"/>
      <c r="F42" s="24"/>
      <c r="G42" s="4"/>
    </row>
    <row r="43" spans="1:7" x14ac:dyDescent="0.25">
      <c r="D43" s="1"/>
      <c r="E43" s="23"/>
      <c r="F43" s="23"/>
      <c r="G43" s="4"/>
    </row>
    <row r="44" spans="1:7" ht="135" customHeight="1" x14ac:dyDescent="0.25">
      <c r="A44" s="2" t="s">
        <v>11</v>
      </c>
      <c r="B44" s="5" t="s">
        <v>27</v>
      </c>
      <c r="D44" s="1"/>
      <c r="E44" s="23"/>
      <c r="F44" s="23"/>
      <c r="G44" s="4"/>
    </row>
    <row r="45" spans="1:7" x14ac:dyDescent="0.25">
      <c r="C45" s="13" t="s">
        <v>13</v>
      </c>
      <c r="D45" s="13">
        <v>1</v>
      </c>
      <c r="E45" s="25"/>
      <c r="F45" s="25"/>
      <c r="G45" s="4"/>
    </row>
    <row r="46" spans="1:7" x14ac:dyDescent="0.25">
      <c r="A46" s="15"/>
      <c r="B46" s="16" t="s">
        <v>43</v>
      </c>
      <c r="C46" s="14"/>
      <c r="D46" s="14"/>
      <c r="E46" s="26"/>
      <c r="F46" s="26"/>
      <c r="G46" s="4"/>
    </row>
    <row r="47" spans="1:7" x14ac:dyDescent="0.25">
      <c r="D47" s="1"/>
      <c r="E47" s="23"/>
      <c r="F47" s="23"/>
      <c r="G47" s="4"/>
    </row>
    <row r="48" spans="1:7" x14ac:dyDescent="0.25">
      <c r="A48" s="2" t="s">
        <v>18</v>
      </c>
      <c r="B48" s="3" t="s">
        <v>21</v>
      </c>
      <c r="D48" s="1"/>
      <c r="E48" s="23"/>
      <c r="F48" s="23"/>
      <c r="G48" s="4"/>
    </row>
    <row r="49" spans="1:7" ht="152.25" customHeight="1" x14ac:dyDescent="0.25">
      <c r="A49" s="2" t="s">
        <v>2</v>
      </c>
      <c r="B49" s="5" t="s">
        <v>160</v>
      </c>
      <c r="D49" s="1"/>
      <c r="E49" s="23"/>
      <c r="F49" s="23"/>
      <c r="G49" s="4"/>
    </row>
    <row r="50" spans="1:7" x14ac:dyDescent="0.25">
      <c r="B50" s="3" t="s">
        <v>34</v>
      </c>
      <c r="C50" s="12" t="s">
        <v>4</v>
      </c>
      <c r="D50" s="12">
        <v>4.5999999999999996</v>
      </c>
      <c r="E50" s="24"/>
      <c r="F50" s="24"/>
      <c r="G50" s="4"/>
    </row>
    <row r="51" spans="1:7" x14ac:dyDescent="0.25">
      <c r="B51" s="3" t="s">
        <v>52</v>
      </c>
      <c r="C51" s="12" t="s">
        <v>4</v>
      </c>
      <c r="D51" s="12">
        <v>75.7</v>
      </c>
      <c r="E51" s="24"/>
      <c r="F51" s="24"/>
      <c r="G51" s="4"/>
    </row>
    <row r="52" spans="1:7" x14ac:dyDescent="0.25">
      <c r="B52" s="3" t="s">
        <v>35</v>
      </c>
      <c r="C52" s="12" t="s">
        <v>4</v>
      </c>
      <c r="D52" s="12">
        <v>60.2</v>
      </c>
      <c r="E52" s="24"/>
      <c r="F52" s="24"/>
      <c r="G52" s="4"/>
    </row>
    <row r="53" spans="1:7" x14ac:dyDescent="0.25">
      <c r="B53" s="3" t="s">
        <v>36</v>
      </c>
      <c r="C53" s="12" t="s">
        <v>4</v>
      </c>
      <c r="D53" s="12">
        <v>192</v>
      </c>
      <c r="E53" s="24"/>
      <c r="F53" s="24"/>
      <c r="G53" s="4"/>
    </row>
    <row r="54" spans="1:7" x14ac:dyDescent="0.25">
      <c r="B54" s="3" t="s">
        <v>54</v>
      </c>
      <c r="C54" s="12" t="s">
        <v>4</v>
      </c>
      <c r="D54" s="12">
        <v>93.2</v>
      </c>
      <c r="E54" s="24"/>
      <c r="F54" s="24"/>
      <c r="G54" s="4"/>
    </row>
    <row r="55" spans="1:7" x14ac:dyDescent="0.25">
      <c r="C55" s="13"/>
      <c r="D55" s="13"/>
      <c r="E55" s="25"/>
      <c r="F55" s="25"/>
      <c r="G55" s="4"/>
    </row>
    <row r="56" spans="1:7" ht="88.5" customHeight="1" x14ac:dyDescent="0.25">
      <c r="A56" s="2" t="s">
        <v>17</v>
      </c>
      <c r="B56" s="5" t="s">
        <v>39</v>
      </c>
      <c r="D56" s="1"/>
      <c r="E56" s="23"/>
      <c r="F56" s="23"/>
      <c r="G56" s="4"/>
    </row>
    <row r="57" spans="1:7" x14ac:dyDescent="0.25">
      <c r="C57" s="12" t="s">
        <v>12</v>
      </c>
      <c r="D57" s="12">
        <v>1</v>
      </c>
      <c r="E57" s="24"/>
      <c r="F57" s="24"/>
    </row>
    <row r="58" spans="1:7" x14ac:dyDescent="0.25">
      <c r="D58" s="1"/>
      <c r="E58" s="23"/>
      <c r="F58" s="23"/>
      <c r="G58" s="4"/>
    </row>
    <row r="59" spans="1:7" ht="150.75" customHeight="1" x14ac:dyDescent="0.25">
      <c r="A59" s="2" t="s">
        <v>11</v>
      </c>
      <c r="B59" s="5" t="s">
        <v>30</v>
      </c>
      <c r="D59" s="1"/>
      <c r="E59" s="23"/>
      <c r="F59" s="23"/>
      <c r="G59" s="4"/>
    </row>
    <row r="60" spans="1:7" x14ac:dyDescent="0.25">
      <c r="B60" s="3" t="s">
        <v>34</v>
      </c>
      <c r="C60" s="12" t="s">
        <v>4</v>
      </c>
      <c r="D60" s="12">
        <v>4.5999999999999996</v>
      </c>
      <c r="E60" s="24"/>
      <c r="F60" s="24"/>
      <c r="G60" s="4"/>
    </row>
    <row r="61" spans="1:7" x14ac:dyDescent="0.25">
      <c r="B61" s="3" t="s">
        <v>52</v>
      </c>
      <c r="C61" s="12" t="s">
        <v>4</v>
      </c>
      <c r="D61" s="12">
        <v>75.7</v>
      </c>
      <c r="E61" s="24"/>
      <c r="F61" s="24"/>
      <c r="G61" s="4"/>
    </row>
    <row r="62" spans="1:7" x14ac:dyDescent="0.25">
      <c r="B62" s="3" t="s">
        <v>35</v>
      </c>
      <c r="C62" s="12" t="s">
        <v>4</v>
      </c>
      <c r="D62" s="12">
        <v>60.2</v>
      </c>
      <c r="E62" s="24"/>
      <c r="F62" s="24"/>
      <c r="G62" s="4"/>
    </row>
    <row r="63" spans="1:7" x14ac:dyDescent="0.25">
      <c r="B63" s="3" t="s">
        <v>36</v>
      </c>
      <c r="C63" s="12" t="s">
        <v>4</v>
      </c>
      <c r="D63" s="12">
        <v>192</v>
      </c>
      <c r="E63" s="24"/>
      <c r="F63" s="24"/>
      <c r="G63" s="4"/>
    </row>
    <row r="64" spans="1:7" x14ac:dyDescent="0.25">
      <c r="B64" s="3" t="s">
        <v>54</v>
      </c>
      <c r="C64" s="12" t="s">
        <v>4</v>
      </c>
      <c r="D64" s="12">
        <v>93.2</v>
      </c>
      <c r="E64" s="24"/>
      <c r="F64" s="24"/>
      <c r="G64" s="4"/>
    </row>
    <row r="65" spans="1:7" x14ac:dyDescent="0.25">
      <c r="D65" s="1"/>
      <c r="E65" s="23"/>
      <c r="F65" s="23"/>
      <c r="G65" s="4"/>
    </row>
    <row r="66" spans="1:7" ht="88.5" customHeight="1" x14ac:dyDescent="0.25">
      <c r="A66" s="2" t="s">
        <v>23</v>
      </c>
      <c r="B66" s="5" t="s">
        <v>40</v>
      </c>
      <c r="D66" s="1"/>
      <c r="E66" s="23"/>
      <c r="F66" s="23"/>
      <c r="G66" s="4"/>
    </row>
    <row r="67" spans="1:7" x14ac:dyDescent="0.25">
      <c r="C67" s="12" t="s">
        <v>12</v>
      </c>
      <c r="D67" s="12">
        <v>1</v>
      </c>
      <c r="E67" s="24"/>
      <c r="F67" s="24"/>
    </row>
    <row r="68" spans="1:7" x14ac:dyDescent="0.25">
      <c r="D68" s="1"/>
      <c r="E68" s="23"/>
      <c r="F68" s="23"/>
    </row>
    <row r="69" spans="1:7" ht="78.75" customHeight="1" x14ac:dyDescent="0.25">
      <c r="A69" s="2" t="s">
        <v>24</v>
      </c>
      <c r="B69" s="5" t="s">
        <v>28</v>
      </c>
      <c r="D69" s="1"/>
      <c r="E69" s="23"/>
      <c r="F69" s="23"/>
      <c r="G69" s="4"/>
    </row>
    <row r="70" spans="1:7" x14ac:dyDescent="0.25">
      <c r="C70" s="13" t="s">
        <v>12</v>
      </c>
      <c r="D70" s="13">
        <v>1</v>
      </c>
      <c r="E70" s="25"/>
      <c r="F70" s="25"/>
    </row>
    <row r="71" spans="1:7" x14ac:dyDescent="0.25">
      <c r="A71" s="15"/>
      <c r="B71" s="16" t="s">
        <v>45</v>
      </c>
      <c r="C71" s="14"/>
      <c r="D71" s="14"/>
      <c r="E71" s="26"/>
      <c r="F71" s="26"/>
    </row>
    <row r="78" spans="1:7" x14ac:dyDescent="0.25">
      <c r="B78" s="11" t="s">
        <v>41</v>
      </c>
    </row>
    <row r="79" spans="1:7" x14ac:dyDescent="0.25">
      <c r="B79" s="11"/>
    </row>
    <row r="80" spans="1:7" x14ac:dyDescent="0.25">
      <c r="A80" s="2" t="s">
        <v>0</v>
      </c>
      <c r="B80" s="3" t="s">
        <v>1</v>
      </c>
      <c r="C80" s="12"/>
      <c r="D80" s="7"/>
      <c r="E80" s="28"/>
      <c r="F80" s="28"/>
      <c r="G80" s="4"/>
    </row>
    <row r="81" spans="1:7" x14ac:dyDescent="0.25">
      <c r="A81" s="2" t="s">
        <v>15</v>
      </c>
      <c r="B81" s="3" t="s">
        <v>16</v>
      </c>
      <c r="C81" s="14"/>
      <c r="D81" s="14"/>
      <c r="E81" s="26"/>
      <c r="F81" s="26"/>
      <c r="G81" s="4"/>
    </row>
    <row r="82" spans="1:7" x14ac:dyDescent="0.25">
      <c r="A82" s="2" t="s">
        <v>18</v>
      </c>
      <c r="B82" s="3" t="s">
        <v>21</v>
      </c>
      <c r="C82" s="14"/>
      <c r="D82" s="14"/>
      <c r="E82" s="26"/>
      <c r="F82" s="26"/>
      <c r="G82" s="4"/>
    </row>
    <row r="83" spans="1:7" x14ac:dyDescent="0.25">
      <c r="D83" s="164" t="s">
        <v>47</v>
      </c>
      <c r="E83" s="164"/>
      <c r="F83" s="26"/>
    </row>
  </sheetData>
  <mergeCells count="1">
    <mergeCell ref="D83:E83"/>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opLeftCell="A20" zoomScaleNormal="100" workbookViewId="0">
      <selection activeCell="B20" sqref="B2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133</v>
      </c>
      <c r="D3" s="1"/>
      <c r="E3" s="23"/>
      <c r="F3" s="23"/>
      <c r="G3" s="4"/>
    </row>
    <row r="4" spans="1:7" x14ac:dyDescent="0.25">
      <c r="B4" s="3" t="s">
        <v>48</v>
      </c>
      <c r="C4" s="12" t="s">
        <v>4</v>
      </c>
      <c r="D4" s="12">
        <v>812.4</v>
      </c>
      <c r="E4" s="34"/>
      <c r="F4" s="24"/>
      <c r="G4" s="4"/>
    </row>
    <row r="5" spans="1:7" x14ac:dyDescent="0.25">
      <c r="D5" s="1"/>
      <c r="E5" s="33"/>
      <c r="F5" s="23"/>
      <c r="G5" s="4"/>
    </row>
    <row r="6" spans="1:7" ht="167.25" customHeight="1" x14ac:dyDescent="0.25">
      <c r="A6" s="2" t="s">
        <v>17</v>
      </c>
      <c r="B6" s="5" t="s">
        <v>37</v>
      </c>
      <c r="D6" s="1"/>
      <c r="E6" s="33"/>
      <c r="F6" s="23"/>
      <c r="G6" s="4"/>
    </row>
    <row r="7" spans="1:7" x14ac:dyDescent="0.25">
      <c r="B7" s="3" t="s">
        <v>48</v>
      </c>
      <c r="C7" s="12" t="s">
        <v>4</v>
      </c>
      <c r="D7" s="12">
        <v>812.4</v>
      </c>
      <c r="E7" s="34"/>
      <c r="F7" s="24"/>
      <c r="G7" s="4"/>
    </row>
    <row r="8" spans="1:7" x14ac:dyDescent="0.25">
      <c r="D8" s="1"/>
      <c r="E8" s="33"/>
      <c r="F8" s="23"/>
      <c r="G8" s="4"/>
    </row>
    <row r="9" spans="1:7" ht="135.75" customHeight="1" x14ac:dyDescent="0.25">
      <c r="A9" s="2" t="s">
        <v>22</v>
      </c>
      <c r="B9" s="5" t="s">
        <v>26</v>
      </c>
      <c r="D9" s="1"/>
      <c r="E9" s="33"/>
      <c r="F9" s="23"/>
      <c r="G9" s="4"/>
    </row>
    <row r="10" spans="1:7" x14ac:dyDescent="0.25">
      <c r="C10" s="12" t="s">
        <v>12</v>
      </c>
      <c r="D10" s="12">
        <v>1</v>
      </c>
      <c r="E10" s="34"/>
      <c r="F10" s="24"/>
      <c r="G10" s="4"/>
    </row>
    <row r="11" spans="1:7" x14ac:dyDescent="0.25">
      <c r="D11" s="1"/>
      <c r="E11" s="33"/>
      <c r="F11" s="23"/>
      <c r="G11" s="4"/>
    </row>
    <row r="12" spans="1:7" ht="150" x14ac:dyDescent="0.25">
      <c r="A12" s="2" t="s">
        <v>23</v>
      </c>
      <c r="B12" s="5" t="s">
        <v>38</v>
      </c>
      <c r="D12" s="1"/>
      <c r="E12" s="33"/>
      <c r="F12" s="23"/>
      <c r="G12" s="4"/>
    </row>
    <row r="13" spans="1:7" x14ac:dyDescent="0.25">
      <c r="A13" s="2"/>
      <c r="B13" s="5"/>
      <c r="C13" s="12" t="s">
        <v>13</v>
      </c>
      <c r="D13" s="12">
        <v>1</v>
      </c>
      <c r="E13" s="133"/>
      <c r="F13" s="133"/>
      <c r="G13" s="4"/>
    </row>
    <row r="14" spans="1:7" x14ac:dyDescent="0.25">
      <c r="A14" s="2"/>
      <c r="B14" s="5"/>
      <c r="C14" s="13"/>
      <c r="D14" s="13"/>
      <c r="E14" s="134"/>
      <c r="F14" s="134"/>
      <c r="G14" s="4"/>
    </row>
    <row r="15" spans="1:7" ht="409.5" x14ac:dyDescent="0.25">
      <c r="A15" s="2" t="s">
        <v>24</v>
      </c>
      <c r="B15" s="144" t="s">
        <v>129</v>
      </c>
      <c r="C15" s="13"/>
      <c r="D15" s="13"/>
      <c r="E15" s="134"/>
      <c r="F15" s="134"/>
      <c r="G15" s="4"/>
    </row>
    <row r="16" spans="1:7" x14ac:dyDescent="0.25">
      <c r="A16" s="2"/>
      <c r="B16" s="3" t="s">
        <v>48</v>
      </c>
      <c r="C16" s="142" t="s">
        <v>13</v>
      </c>
      <c r="D16" s="142">
        <f>ROUNDUP((812.4/40)*5,0)</f>
        <v>102</v>
      </c>
      <c r="E16" s="143"/>
      <c r="F16" s="143"/>
      <c r="G16" s="4"/>
    </row>
    <row r="17" spans="1:7" x14ac:dyDescent="0.25">
      <c r="A17" s="15"/>
      <c r="B17" s="16" t="s">
        <v>42</v>
      </c>
      <c r="C17" s="14"/>
      <c r="D17" s="14"/>
      <c r="E17" s="36"/>
      <c r="F17" s="26"/>
      <c r="G17" s="4"/>
    </row>
    <row r="18" spans="1:7" x14ac:dyDescent="0.25">
      <c r="D18" s="1"/>
      <c r="E18" s="33"/>
      <c r="F18" s="23"/>
      <c r="G18" s="4"/>
    </row>
    <row r="19" spans="1:7" x14ac:dyDescent="0.25">
      <c r="A19" s="2" t="s">
        <v>15</v>
      </c>
      <c r="B19" s="3" t="s">
        <v>16</v>
      </c>
      <c r="D19" s="1"/>
      <c r="E19" s="33"/>
      <c r="F19" s="23"/>
      <c r="G19" s="4"/>
    </row>
    <row r="20" spans="1:7" ht="300" customHeight="1" x14ac:dyDescent="0.25">
      <c r="A20" s="2" t="s">
        <v>29</v>
      </c>
      <c r="B20" s="141" t="s">
        <v>130</v>
      </c>
      <c r="D20" s="1"/>
      <c r="E20" s="33"/>
      <c r="F20" s="23"/>
      <c r="G20" s="4"/>
    </row>
    <row r="21" spans="1:7" x14ac:dyDescent="0.25">
      <c r="B21" s="3" t="s">
        <v>48</v>
      </c>
      <c r="C21" s="12" t="s">
        <v>4</v>
      </c>
      <c r="D21" s="12">
        <v>812.4</v>
      </c>
      <c r="E21" s="34"/>
      <c r="F21" s="24"/>
      <c r="G21" s="4"/>
    </row>
    <row r="22" spans="1:7" x14ac:dyDescent="0.25">
      <c r="D22" s="1"/>
      <c r="E22" s="33"/>
      <c r="F22" s="23"/>
      <c r="G22" s="4"/>
    </row>
    <row r="23" spans="1:7" ht="150" x14ac:dyDescent="0.25">
      <c r="A23" s="2" t="s">
        <v>3</v>
      </c>
      <c r="B23" s="5" t="s">
        <v>27</v>
      </c>
      <c r="D23" s="1"/>
      <c r="E23" s="33"/>
      <c r="F23" s="23"/>
      <c r="G23" s="4"/>
    </row>
    <row r="24" spans="1:7" x14ac:dyDescent="0.25">
      <c r="C24" s="13" t="s">
        <v>13</v>
      </c>
      <c r="D24" s="13">
        <v>1</v>
      </c>
      <c r="E24" s="35"/>
      <c r="F24" s="25"/>
      <c r="G24" s="4"/>
    </row>
    <row r="25" spans="1:7" x14ac:dyDescent="0.25">
      <c r="A25" s="15"/>
      <c r="B25" s="16" t="s">
        <v>43</v>
      </c>
      <c r="C25" s="14"/>
      <c r="D25" s="14"/>
      <c r="E25" s="36"/>
      <c r="F25" s="26"/>
      <c r="G25" s="4"/>
    </row>
    <row r="26" spans="1:7" x14ac:dyDescent="0.25">
      <c r="D26" s="1"/>
      <c r="E26" s="33"/>
      <c r="F26" s="23"/>
      <c r="G26" s="4"/>
    </row>
    <row r="27" spans="1:7" x14ac:dyDescent="0.25">
      <c r="A27" s="2" t="s">
        <v>18</v>
      </c>
      <c r="B27" s="3" t="s">
        <v>21</v>
      </c>
      <c r="D27" s="1"/>
      <c r="E27" s="33"/>
      <c r="F27" s="23"/>
      <c r="G27" s="4"/>
    </row>
    <row r="28" spans="1:7" ht="152.25" customHeight="1" x14ac:dyDescent="0.25">
      <c r="A28" s="2" t="s">
        <v>2</v>
      </c>
      <c r="B28" s="5" t="s">
        <v>160</v>
      </c>
      <c r="D28" s="1"/>
      <c r="E28" s="33"/>
      <c r="F28" s="23"/>
      <c r="G28" s="4"/>
    </row>
    <row r="29" spans="1:7" x14ac:dyDescent="0.25">
      <c r="B29" s="3" t="s">
        <v>48</v>
      </c>
      <c r="C29" s="12" t="s">
        <v>4</v>
      </c>
      <c r="D29" s="12">
        <v>812.4</v>
      </c>
      <c r="E29" s="34"/>
      <c r="F29" s="24"/>
      <c r="G29" s="4"/>
    </row>
    <row r="30" spans="1:7" x14ac:dyDescent="0.25">
      <c r="C30" s="13"/>
      <c r="D30" s="13"/>
      <c r="E30" s="35"/>
      <c r="F30" s="25"/>
      <c r="G30" s="4"/>
    </row>
    <row r="31" spans="1:7" ht="88.5" customHeight="1" x14ac:dyDescent="0.25">
      <c r="A31" s="2" t="s">
        <v>17</v>
      </c>
      <c r="B31" s="5" t="s">
        <v>39</v>
      </c>
      <c r="D31" s="1"/>
      <c r="E31" s="33"/>
      <c r="F31" s="23"/>
      <c r="G31" s="4"/>
    </row>
    <row r="32" spans="1:7" x14ac:dyDescent="0.25">
      <c r="C32" s="12" t="s">
        <v>12</v>
      </c>
      <c r="D32" s="12">
        <v>1</v>
      </c>
      <c r="E32" s="34"/>
      <c r="F32" s="24"/>
    </row>
    <row r="33" spans="1:7" x14ac:dyDescent="0.25">
      <c r="D33" s="1"/>
      <c r="E33" s="33"/>
      <c r="F33" s="23"/>
      <c r="G33" s="4"/>
    </row>
    <row r="34" spans="1:7" ht="150.75" customHeight="1" x14ac:dyDescent="0.25">
      <c r="A34" s="2" t="s">
        <v>11</v>
      </c>
      <c r="B34" s="5" t="s">
        <v>30</v>
      </c>
      <c r="D34" s="1"/>
      <c r="E34" s="33"/>
      <c r="F34" s="23"/>
      <c r="G34" s="4"/>
    </row>
    <row r="35" spans="1:7" x14ac:dyDescent="0.25">
      <c r="B35" s="3" t="s">
        <v>48</v>
      </c>
      <c r="C35" s="12" t="s">
        <v>4</v>
      </c>
      <c r="D35" s="12">
        <v>812.4</v>
      </c>
      <c r="E35" s="34"/>
      <c r="F35" s="24"/>
      <c r="G35" s="4"/>
    </row>
    <row r="36" spans="1:7" x14ac:dyDescent="0.25">
      <c r="D36" s="1"/>
      <c r="E36" s="33"/>
      <c r="F36" s="23"/>
      <c r="G36" s="4"/>
    </row>
    <row r="37" spans="1:7" ht="88.5" customHeight="1" x14ac:dyDescent="0.25">
      <c r="A37" s="2" t="s">
        <v>23</v>
      </c>
      <c r="B37" s="5" t="s">
        <v>40</v>
      </c>
      <c r="D37" s="1"/>
      <c r="E37" s="33"/>
      <c r="F37" s="23"/>
      <c r="G37" s="4"/>
    </row>
    <row r="38" spans="1:7" x14ac:dyDescent="0.25">
      <c r="C38" s="12" t="s">
        <v>12</v>
      </c>
      <c r="D38" s="12">
        <v>1</v>
      </c>
      <c r="E38" s="34"/>
      <c r="F38" s="24"/>
    </row>
    <row r="39" spans="1:7" x14ac:dyDescent="0.25">
      <c r="D39" s="1"/>
      <c r="E39" s="33"/>
      <c r="F39" s="23"/>
    </row>
    <row r="40" spans="1:7" ht="78.75" customHeight="1" x14ac:dyDescent="0.25">
      <c r="A40" s="2" t="s">
        <v>24</v>
      </c>
      <c r="B40" s="5" t="s">
        <v>28</v>
      </c>
      <c r="D40" s="1"/>
      <c r="E40" s="33"/>
      <c r="F40" s="23"/>
      <c r="G40" s="4"/>
    </row>
    <row r="41" spans="1:7" x14ac:dyDescent="0.25">
      <c r="C41" s="13" t="s">
        <v>12</v>
      </c>
      <c r="D41" s="13">
        <v>1</v>
      </c>
      <c r="E41" s="35"/>
      <c r="F41" s="25"/>
    </row>
    <row r="42" spans="1:7" x14ac:dyDescent="0.25">
      <c r="A42" s="15"/>
      <c r="B42" s="16" t="s">
        <v>45</v>
      </c>
      <c r="C42" s="14"/>
      <c r="D42" s="14"/>
      <c r="E42" s="26"/>
      <c r="F42" s="26"/>
    </row>
    <row r="49" spans="1:7" x14ac:dyDescent="0.25">
      <c r="B49" s="11" t="s">
        <v>41</v>
      </c>
    </row>
    <row r="50" spans="1:7" x14ac:dyDescent="0.25">
      <c r="B50" s="11"/>
    </row>
    <row r="51" spans="1:7" x14ac:dyDescent="0.25">
      <c r="A51" s="2" t="s">
        <v>0</v>
      </c>
      <c r="B51" s="3" t="s">
        <v>1</v>
      </c>
      <c r="C51" s="12"/>
      <c r="D51" s="7"/>
      <c r="E51" s="28"/>
      <c r="F51" s="28"/>
      <c r="G51" s="4"/>
    </row>
    <row r="52" spans="1:7" x14ac:dyDescent="0.25">
      <c r="A52" s="2" t="s">
        <v>15</v>
      </c>
      <c r="B52" s="3" t="s">
        <v>16</v>
      </c>
      <c r="C52" s="14"/>
      <c r="D52" s="14"/>
      <c r="E52" s="26"/>
      <c r="F52" s="26"/>
      <c r="G52" s="4"/>
    </row>
    <row r="53" spans="1:7" x14ac:dyDescent="0.25">
      <c r="A53" s="2" t="s">
        <v>18</v>
      </c>
      <c r="B53" s="3" t="s">
        <v>21</v>
      </c>
      <c r="C53" s="14"/>
      <c r="D53" s="14"/>
      <c r="E53" s="26"/>
      <c r="F53" s="26"/>
      <c r="G53" s="4"/>
    </row>
    <row r="54" spans="1:7" x14ac:dyDescent="0.25">
      <c r="D54" s="164" t="s">
        <v>47</v>
      </c>
      <c r="E54" s="164"/>
      <c r="F54" s="26"/>
    </row>
  </sheetData>
  <mergeCells count="1">
    <mergeCell ref="D54:E54"/>
  </mergeCells>
  <pageMargins left="0.70866141732283472" right="0.70866141732283472" top="0.74803149606299213" bottom="0.74803149606299213" header="0.31496062992125984" footer="0.31496062992125984"/>
  <pageSetup paperSize="9" scale="99" fitToHeight="0" orientation="portrait" r:id="rId1"/>
  <headerFooter>
    <oddHeader>&amp;LIZVEDBENI PROJEKT SANACIJE
RIJEČKE OBILAZNICE
&amp;CTROŠKOVNIK RADOVA
&amp;A&amp;RStrana &amp;P</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topLeftCell="A76" workbookViewId="0">
      <selection activeCell="B96" sqref="B96"/>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146</v>
      </c>
      <c r="D3" s="1"/>
      <c r="E3" s="23"/>
      <c r="F3" s="23"/>
      <c r="G3" s="4"/>
    </row>
    <row r="4" spans="1:7" x14ac:dyDescent="0.25">
      <c r="B4" s="3" t="s">
        <v>34</v>
      </c>
      <c r="C4" s="12" t="s">
        <v>4</v>
      </c>
      <c r="D4" s="12">
        <v>35.700000000000003</v>
      </c>
      <c r="E4" s="24"/>
      <c r="F4" s="24"/>
      <c r="G4" s="4"/>
    </row>
    <row r="5" spans="1:7" x14ac:dyDescent="0.25">
      <c r="B5" s="3" t="s">
        <v>51</v>
      </c>
      <c r="C5" s="12" t="s">
        <v>4</v>
      </c>
      <c r="D5" s="12">
        <v>109.8</v>
      </c>
      <c r="E5" s="24"/>
      <c r="F5" s="24"/>
      <c r="G5" s="4"/>
    </row>
    <row r="6" spans="1:7" x14ac:dyDescent="0.25">
      <c r="B6" s="3" t="s">
        <v>53</v>
      </c>
      <c r="C6" s="12" t="s">
        <v>4</v>
      </c>
      <c r="D6" s="12">
        <v>170</v>
      </c>
      <c r="E6" s="24"/>
      <c r="F6" s="24"/>
      <c r="G6" s="4"/>
    </row>
    <row r="7" spans="1:7" x14ac:dyDescent="0.25">
      <c r="D7" s="1"/>
      <c r="E7" s="23"/>
      <c r="F7" s="23"/>
      <c r="G7" s="4"/>
    </row>
    <row r="8" spans="1:7" s="9" customFormat="1" ht="121.5" customHeight="1" x14ac:dyDescent="0.25">
      <c r="A8" s="2" t="s">
        <v>17</v>
      </c>
      <c r="B8" s="5" t="s">
        <v>64</v>
      </c>
      <c r="C8" s="1"/>
      <c r="D8" s="1"/>
      <c r="E8" s="23"/>
      <c r="F8" s="23"/>
      <c r="G8" s="8"/>
    </row>
    <row r="9" spans="1:7" s="9" customFormat="1" x14ac:dyDescent="0.25">
      <c r="A9" s="2"/>
      <c r="B9" s="6"/>
      <c r="C9" s="12" t="s">
        <v>14</v>
      </c>
      <c r="D9" s="12">
        <v>10</v>
      </c>
      <c r="E9" s="24"/>
      <c r="F9" s="24"/>
      <c r="G9" s="8"/>
    </row>
    <row r="10" spans="1:7" s="9" customFormat="1" x14ac:dyDescent="0.25">
      <c r="A10" s="2"/>
      <c r="B10" s="6"/>
      <c r="C10" s="1"/>
      <c r="D10" s="1"/>
      <c r="E10" s="23"/>
      <c r="F10" s="23"/>
      <c r="G10" s="8"/>
    </row>
    <row r="11" spans="1:7" s="9" customFormat="1" ht="122.25" customHeight="1" x14ac:dyDescent="0.25">
      <c r="A11" s="2" t="s">
        <v>22</v>
      </c>
      <c r="B11" s="6" t="s">
        <v>63</v>
      </c>
      <c r="C11" s="1"/>
      <c r="D11" s="1"/>
      <c r="E11" s="23"/>
      <c r="F11" s="23"/>
      <c r="G11" s="8"/>
    </row>
    <row r="12" spans="1:7" s="9" customFormat="1" x14ac:dyDescent="0.25">
      <c r="A12" s="2"/>
      <c r="B12" s="6"/>
      <c r="C12" s="12" t="s">
        <v>14</v>
      </c>
      <c r="D12" s="12">
        <v>2</v>
      </c>
      <c r="E12" s="24"/>
      <c r="F12" s="24"/>
      <c r="G12" s="8"/>
    </row>
    <row r="13" spans="1:7" x14ac:dyDescent="0.25">
      <c r="D13" s="1"/>
      <c r="E13" s="23"/>
      <c r="F13" s="23"/>
      <c r="G13" s="4"/>
    </row>
    <row r="14" spans="1:7" ht="167.25" customHeight="1" x14ac:dyDescent="0.25">
      <c r="A14" s="2" t="s">
        <v>23</v>
      </c>
      <c r="B14" s="5" t="s">
        <v>37</v>
      </c>
      <c r="D14" s="1"/>
      <c r="E14" s="23"/>
      <c r="F14" s="23"/>
      <c r="G14" s="4"/>
    </row>
    <row r="15" spans="1:7" x14ac:dyDescent="0.25">
      <c r="B15" s="3" t="s">
        <v>34</v>
      </c>
      <c r="C15" s="12" t="s">
        <v>4</v>
      </c>
      <c r="D15" s="12">
        <v>35.700000000000003</v>
      </c>
      <c r="E15" s="24"/>
      <c r="F15" s="24"/>
      <c r="G15" s="4"/>
    </row>
    <row r="16" spans="1:7" x14ac:dyDescent="0.25">
      <c r="B16" s="3" t="s">
        <v>51</v>
      </c>
      <c r="C16" s="12" t="s">
        <v>4</v>
      </c>
      <c r="D16" s="12">
        <v>109.8</v>
      </c>
      <c r="E16" s="24"/>
      <c r="F16" s="24"/>
      <c r="G16" s="4"/>
    </row>
    <row r="17" spans="1:7" x14ac:dyDescent="0.25">
      <c r="B17" s="3" t="s">
        <v>53</v>
      </c>
      <c r="C17" s="12" t="s">
        <v>4</v>
      </c>
      <c r="D17" s="12">
        <v>170</v>
      </c>
      <c r="E17" s="24"/>
      <c r="F17" s="24"/>
      <c r="G17" s="4"/>
    </row>
    <row r="18" spans="1:7" x14ac:dyDescent="0.25">
      <c r="D18" s="1"/>
      <c r="E18" s="23"/>
      <c r="F18" s="23"/>
      <c r="G18" s="4"/>
    </row>
    <row r="19" spans="1:7" ht="135.75" customHeight="1" x14ac:dyDescent="0.25">
      <c r="A19" s="2" t="s">
        <v>24</v>
      </c>
      <c r="B19" s="5" t="s">
        <v>26</v>
      </c>
      <c r="D19" s="1"/>
      <c r="E19" s="23"/>
      <c r="F19" s="23"/>
      <c r="G19" s="4"/>
    </row>
    <row r="20" spans="1:7" x14ac:dyDescent="0.25">
      <c r="C20" s="12" t="s">
        <v>12</v>
      </c>
      <c r="D20" s="12">
        <v>1</v>
      </c>
      <c r="E20" s="24"/>
      <c r="F20" s="24"/>
      <c r="G20" s="4"/>
    </row>
    <row r="21" spans="1:7" x14ac:dyDescent="0.25">
      <c r="D21" s="1"/>
      <c r="E21" s="23"/>
      <c r="F21" s="23"/>
      <c r="G21" s="4"/>
    </row>
    <row r="22" spans="1:7" ht="150" x14ac:dyDescent="0.25">
      <c r="A22" s="2" t="s">
        <v>25</v>
      </c>
      <c r="B22" s="5" t="s">
        <v>38</v>
      </c>
      <c r="D22" s="1"/>
      <c r="E22" s="23"/>
      <c r="F22" s="23"/>
      <c r="G22" s="4"/>
    </row>
    <row r="23" spans="1:7" x14ac:dyDescent="0.25">
      <c r="A23" s="2"/>
      <c r="B23" s="5"/>
      <c r="C23" s="12" t="s">
        <v>13</v>
      </c>
      <c r="D23" s="12">
        <v>1</v>
      </c>
      <c r="E23" s="133"/>
      <c r="F23" s="133"/>
      <c r="G23" s="4"/>
    </row>
    <row r="24" spans="1:7" x14ac:dyDescent="0.25">
      <c r="A24" s="2"/>
      <c r="B24" s="5"/>
      <c r="C24" s="13"/>
      <c r="D24" s="13"/>
      <c r="E24" s="134"/>
      <c r="F24" s="134"/>
      <c r="G24" s="4"/>
    </row>
    <row r="25" spans="1:7" ht="409.5" x14ac:dyDescent="0.25">
      <c r="A25" s="2" t="s">
        <v>128</v>
      </c>
      <c r="B25" s="144" t="s">
        <v>129</v>
      </c>
      <c r="C25" s="13"/>
      <c r="D25" s="13"/>
      <c r="E25" s="134"/>
      <c r="F25" s="134"/>
      <c r="G25" s="4"/>
    </row>
    <row r="26" spans="1:7" x14ac:dyDescent="0.25">
      <c r="A26" s="2"/>
      <c r="B26" s="3" t="s">
        <v>34</v>
      </c>
      <c r="C26" s="142" t="s">
        <v>13</v>
      </c>
      <c r="D26" s="142">
        <f>ROUNDUP((35.7/40)*5,0)</f>
        <v>5</v>
      </c>
      <c r="E26" s="143"/>
      <c r="F26" s="143"/>
      <c r="G26" s="4"/>
    </row>
    <row r="27" spans="1:7" x14ac:dyDescent="0.25">
      <c r="A27" s="2"/>
      <c r="B27" s="3" t="s">
        <v>51</v>
      </c>
      <c r="C27" s="142" t="s">
        <v>13</v>
      </c>
      <c r="D27" s="142">
        <f>ROUNDUP((109.8/40)*5,0)</f>
        <v>14</v>
      </c>
      <c r="E27" s="143"/>
      <c r="F27" s="143"/>
      <c r="G27" s="4"/>
    </row>
    <row r="28" spans="1:7" x14ac:dyDescent="0.25">
      <c r="A28" s="2"/>
      <c r="B28" s="3" t="s">
        <v>53</v>
      </c>
      <c r="C28" s="142" t="s">
        <v>13</v>
      </c>
      <c r="D28" s="142">
        <f>ROUNDUP((170/40)*5,0)</f>
        <v>22</v>
      </c>
      <c r="E28" s="143"/>
      <c r="F28" s="143"/>
      <c r="G28" s="4"/>
    </row>
    <row r="29" spans="1:7" x14ac:dyDescent="0.25">
      <c r="A29" s="15"/>
      <c r="B29" s="16" t="s">
        <v>42</v>
      </c>
      <c r="C29" s="14"/>
      <c r="D29" s="14"/>
      <c r="E29" s="26"/>
      <c r="F29" s="26"/>
      <c r="G29" s="4"/>
    </row>
    <row r="30" spans="1:7" x14ac:dyDescent="0.25">
      <c r="D30" s="1"/>
      <c r="E30" s="23"/>
      <c r="F30" s="23"/>
      <c r="G30" s="4"/>
    </row>
    <row r="31" spans="1:7" x14ac:dyDescent="0.25">
      <c r="A31" s="2" t="s">
        <v>15</v>
      </c>
      <c r="B31" s="3" t="s">
        <v>16</v>
      </c>
      <c r="D31" s="1"/>
      <c r="E31" s="23"/>
      <c r="F31" s="23"/>
      <c r="G31" s="4"/>
    </row>
    <row r="32" spans="1:7" ht="409.5" x14ac:dyDescent="0.25">
      <c r="A32" s="2" t="s">
        <v>2</v>
      </c>
      <c r="B32" s="144" t="s">
        <v>131</v>
      </c>
      <c r="D32" s="1"/>
      <c r="E32" s="23"/>
      <c r="F32" s="23"/>
      <c r="G32" s="4"/>
    </row>
    <row r="33" spans="1:7" x14ac:dyDescent="0.25">
      <c r="B33" s="3" t="s">
        <v>34</v>
      </c>
      <c r="C33" s="12" t="s">
        <v>14</v>
      </c>
      <c r="D33" s="12">
        <v>10</v>
      </c>
      <c r="E33" s="24"/>
      <c r="F33" s="24"/>
      <c r="G33" s="4"/>
    </row>
    <row r="34" spans="1:7" x14ac:dyDescent="0.25">
      <c r="B34" s="3" t="s">
        <v>51</v>
      </c>
      <c r="C34" s="12" t="s">
        <v>14</v>
      </c>
      <c r="D34" s="12">
        <v>34</v>
      </c>
      <c r="E34" s="24"/>
      <c r="F34" s="24"/>
      <c r="G34" s="4"/>
    </row>
    <row r="35" spans="1:7" x14ac:dyDescent="0.25">
      <c r="B35" s="3" t="s">
        <v>53</v>
      </c>
      <c r="C35" s="12" t="s">
        <v>14</v>
      </c>
      <c r="D35" s="12">
        <v>34</v>
      </c>
      <c r="E35" s="24"/>
      <c r="F35" s="24"/>
      <c r="G35" s="4"/>
    </row>
    <row r="36" spans="1:7" x14ac:dyDescent="0.25">
      <c r="D36" s="1"/>
      <c r="E36" s="23"/>
      <c r="F36" s="23"/>
      <c r="G36" s="4"/>
    </row>
    <row r="37" spans="1:7" ht="285" x14ac:dyDescent="0.25">
      <c r="A37" s="2" t="s">
        <v>17</v>
      </c>
      <c r="B37" s="141" t="s">
        <v>130</v>
      </c>
      <c r="D37" s="1"/>
      <c r="E37" s="23"/>
      <c r="F37" s="23"/>
      <c r="G37" s="4"/>
    </row>
    <row r="38" spans="1:7" x14ac:dyDescent="0.25">
      <c r="B38" s="3" t="s">
        <v>34</v>
      </c>
      <c r="C38" s="12" t="s">
        <v>4</v>
      </c>
      <c r="D38" s="12">
        <v>7.7</v>
      </c>
      <c r="E38" s="24"/>
      <c r="F38" s="24"/>
      <c r="G38" s="4"/>
    </row>
    <row r="39" spans="1:7" x14ac:dyDescent="0.25">
      <c r="B39" s="3" t="s">
        <v>51</v>
      </c>
      <c r="C39" s="12" t="s">
        <v>4</v>
      </c>
      <c r="D39" s="12">
        <v>2.6</v>
      </c>
      <c r="E39" s="24"/>
      <c r="F39" s="24"/>
      <c r="G39" s="4"/>
    </row>
    <row r="40" spans="1:7" x14ac:dyDescent="0.25">
      <c r="D40" s="1"/>
      <c r="E40" s="23"/>
      <c r="F40" s="23"/>
      <c r="G40" s="4"/>
    </row>
    <row r="41" spans="1:7" ht="135" customHeight="1" x14ac:dyDescent="0.25">
      <c r="A41" s="2" t="s">
        <v>11</v>
      </c>
      <c r="B41" s="5" t="s">
        <v>27</v>
      </c>
      <c r="D41" s="1"/>
      <c r="E41" s="23"/>
      <c r="F41" s="23"/>
      <c r="G41" s="4"/>
    </row>
    <row r="42" spans="1:7" x14ac:dyDescent="0.25">
      <c r="C42" s="13" t="s">
        <v>13</v>
      </c>
      <c r="D42" s="13">
        <v>1</v>
      </c>
      <c r="E42" s="25"/>
      <c r="F42" s="25"/>
      <c r="G42" s="4"/>
    </row>
    <row r="43" spans="1:7" x14ac:dyDescent="0.25">
      <c r="A43" s="15"/>
      <c r="B43" s="16" t="s">
        <v>43</v>
      </c>
      <c r="C43" s="14"/>
      <c r="D43" s="14"/>
      <c r="E43" s="26"/>
      <c r="F43" s="26"/>
      <c r="G43" s="4"/>
    </row>
    <row r="44" spans="1:7" x14ac:dyDescent="0.25">
      <c r="D44" s="1"/>
      <c r="E44" s="23"/>
      <c r="F44" s="23"/>
      <c r="G44" s="4"/>
    </row>
    <row r="45" spans="1:7" x14ac:dyDescent="0.25">
      <c r="A45" s="2" t="s">
        <v>18</v>
      </c>
      <c r="B45" s="3" t="s">
        <v>19</v>
      </c>
      <c r="D45" s="1"/>
      <c r="E45" s="23"/>
      <c r="F45" s="23"/>
      <c r="G45" s="4"/>
    </row>
    <row r="46" spans="1:7" s="9" customFormat="1" ht="270" customHeight="1" x14ac:dyDescent="0.25">
      <c r="A46" s="2" t="s">
        <v>2</v>
      </c>
      <c r="B46" s="5" t="s">
        <v>56</v>
      </c>
      <c r="C46" s="1"/>
      <c r="D46" s="1"/>
      <c r="E46" s="23"/>
      <c r="F46" s="23"/>
      <c r="G46" s="8"/>
    </row>
    <row r="47" spans="1:7" s="9" customFormat="1" x14ac:dyDescent="0.25">
      <c r="A47" s="2"/>
      <c r="B47" s="6"/>
      <c r="C47" s="12" t="s">
        <v>14</v>
      </c>
      <c r="D47" s="12">
        <v>10</v>
      </c>
      <c r="E47" s="24"/>
      <c r="F47" s="24"/>
      <c r="G47" s="8"/>
    </row>
    <row r="48" spans="1:7" s="9" customFormat="1" x14ac:dyDescent="0.25">
      <c r="A48" s="2"/>
      <c r="B48" s="6"/>
      <c r="C48" s="1"/>
      <c r="D48" s="1"/>
      <c r="E48" s="23"/>
      <c r="F48" s="23"/>
      <c r="G48" s="8"/>
    </row>
    <row r="49" spans="1:7" s="9" customFormat="1" ht="255.75" customHeight="1" x14ac:dyDescent="0.25">
      <c r="A49" s="2" t="s">
        <v>17</v>
      </c>
      <c r="B49" s="5" t="s">
        <v>57</v>
      </c>
      <c r="C49" s="1"/>
      <c r="D49" s="1"/>
      <c r="E49" s="23"/>
      <c r="F49" s="23"/>
      <c r="G49" s="8"/>
    </row>
    <row r="50" spans="1:7" s="9" customFormat="1" x14ac:dyDescent="0.25">
      <c r="A50" s="2"/>
      <c r="B50" s="6"/>
      <c r="C50" s="13" t="s">
        <v>14</v>
      </c>
      <c r="D50" s="13">
        <v>2</v>
      </c>
      <c r="E50" s="25"/>
      <c r="F50" s="25"/>
      <c r="G50" s="8"/>
    </row>
    <row r="51" spans="1:7" s="9" customFormat="1" x14ac:dyDescent="0.25">
      <c r="A51" s="17"/>
      <c r="B51" s="18" t="s">
        <v>44</v>
      </c>
      <c r="C51" s="14"/>
      <c r="D51" s="14"/>
      <c r="E51" s="26"/>
      <c r="F51" s="26"/>
      <c r="G51" s="8"/>
    </row>
    <row r="52" spans="1:7" x14ac:dyDescent="0.25">
      <c r="A52" s="2"/>
      <c r="B52" s="6"/>
      <c r="D52" s="1"/>
      <c r="E52" s="23"/>
      <c r="F52" s="23"/>
      <c r="G52" s="4"/>
    </row>
    <row r="53" spans="1:7" x14ac:dyDescent="0.25">
      <c r="A53" s="2" t="s">
        <v>20</v>
      </c>
      <c r="B53" s="3" t="s">
        <v>21</v>
      </c>
      <c r="D53" s="1"/>
      <c r="E53" s="23"/>
      <c r="F53" s="23"/>
      <c r="G53" s="4"/>
    </row>
    <row r="54" spans="1:7" ht="152.25" customHeight="1" x14ac:dyDescent="0.25">
      <c r="A54" s="2" t="s">
        <v>2</v>
      </c>
      <c r="B54" s="5" t="s">
        <v>160</v>
      </c>
      <c r="D54" s="1"/>
      <c r="E54" s="23"/>
      <c r="F54" s="23"/>
      <c r="G54" s="4"/>
    </row>
    <row r="55" spans="1:7" x14ac:dyDescent="0.25">
      <c r="B55" s="3" t="s">
        <v>34</v>
      </c>
      <c r="C55" s="12" t="s">
        <v>4</v>
      </c>
      <c r="D55" s="12">
        <v>35.700000000000003</v>
      </c>
      <c r="E55" s="24"/>
      <c r="F55" s="24"/>
      <c r="G55" s="4"/>
    </row>
    <row r="56" spans="1:7" x14ac:dyDescent="0.25">
      <c r="B56" s="3" t="s">
        <v>51</v>
      </c>
      <c r="C56" s="12" t="s">
        <v>4</v>
      </c>
      <c r="D56" s="12">
        <v>109.8</v>
      </c>
      <c r="E56" s="24"/>
      <c r="F56" s="24"/>
      <c r="G56" s="4"/>
    </row>
    <row r="57" spans="1:7" x14ac:dyDescent="0.25">
      <c r="B57" s="3" t="s">
        <v>53</v>
      </c>
      <c r="C57" s="12" t="s">
        <v>4</v>
      </c>
      <c r="D57" s="12">
        <v>170</v>
      </c>
      <c r="E57" s="24"/>
      <c r="F57" s="24"/>
      <c r="G57" s="4"/>
    </row>
    <row r="58" spans="1:7" x14ac:dyDescent="0.25">
      <c r="C58" s="13"/>
      <c r="D58" s="13"/>
      <c r="E58" s="25"/>
      <c r="F58" s="25"/>
      <c r="G58" s="4"/>
    </row>
    <row r="59" spans="1:7" ht="88.5" customHeight="1" x14ac:dyDescent="0.25">
      <c r="A59" s="2" t="s">
        <v>17</v>
      </c>
      <c r="B59" s="5" t="s">
        <v>39</v>
      </c>
      <c r="D59" s="1"/>
      <c r="E59" s="23"/>
      <c r="F59" s="23"/>
      <c r="G59" s="4"/>
    </row>
    <row r="60" spans="1:7" x14ac:dyDescent="0.25">
      <c r="C60" s="12" t="s">
        <v>12</v>
      </c>
      <c r="D60" s="12">
        <v>1</v>
      </c>
      <c r="E60" s="24"/>
      <c r="F60" s="24"/>
    </row>
    <row r="61" spans="1:7" x14ac:dyDescent="0.25">
      <c r="D61" s="1"/>
      <c r="E61" s="23"/>
      <c r="F61" s="23"/>
      <c r="G61" s="4"/>
    </row>
    <row r="62" spans="1:7" ht="150.75" customHeight="1" x14ac:dyDescent="0.25">
      <c r="A62" s="2" t="s">
        <v>11</v>
      </c>
      <c r="B62" s="5" t="s">
        <v>30</v>
      </c>
      <c r="D62" s="1"/>
      <c r="E62" s="23"/>
      <c r="F62" s="23"/>
      <c r="G62" s="4"/>
    </row>
    <row r="63" spans="1:7" x14ac:dyDescent="0.25">
      <c r="B63" s="3" t="s">
        <v>34</v>
      </c>
      <c r="C63" s="12" t="s">
        <v>4</v>
      </c>
      <c r="D63" s="12">
        <v>35.700000000000003</v>
      </c>
      <c r="E63" s="24"/>
      <c r="F63" s="24"/>
      <c r="G63" s="4"/>
    </row>
    <row r="64" spans="1:7" x14ac:dyDescent="0.25">
      <c r="B64" s="3" t="s">
        <v>51</v>
      </c>
      <c r="C64" s="12" t="s">
        <v>4</v>
      </c>
      <c r="D64" s="12">
        <v>109.8</v>
      </c>
      <c r="E64" s="24"/>
      <c r="F64" s="24"/>
      <c r="G64" s="4"/>
    </row>
    <row r="65" spans="1:7" x14ac:dyDescent="0.25">
      <c r="B65" s="3" t="s">
        <v>53</v>
      </c>
      <c r="C65" s="12" t="s">
        <v>4</v>
      </c>
      <c r="D65" s="12">
        <v>170</v>
      </c>
      <c r="E65" s="24"/>
      <c r="F65" s="24"/>
      <c r="G65" s="4"/>
    </row>
    <row r="66" spans="1:7" x14ac:dyDescent="0.25">
      <c r="D66" s="1"/>
      <c r="E66" s="23"/>
      <c r="F66" s="23"/>
      <c r="G66" s="4"/>
    </row>
    <row r="67" spans="1:7" ht="155.25" customHeight="1" x14ac:dyDescent="0.25">
      <c r="A67" s="2" t="s">
        <v>49</v>
      </c>
      <c r="B67" s="5" t="s">
        <v>31</v>
      </c>
      <c r="D67" s="1"/>
      <c r="E67" s="23"/>
      <c r="F67" s="23"/>
      <c r="G67" s="4"/>
    </row>
    <row r="68" spans="1:7" x14ac:dyDescent="0.25">
      <c r="B68" s="10" t="s">
        <v>33</v>
      </c>
      <c r="C68" s="12" t="s">
        <v>14</v>
      </c>
      <c r="D68" s="12">
        <v>10</v>
      </c>
      <c r="E68" s="24"/>
      <c r="F68" s="24"/>
      <c r="G68" s="4"/>
    </row>
    <row r="69" spans="1:7" x14ac:dyDescent="0.25">
      <c r="B69" s="10" t="s">
        <v>32</v>
      </c>
      <c r="C69" s="12" t="s">
        <v>14</v>
      </c>
      <c r="D69" s="12">
        <v>2</v>
      </c>
      <c r="E69" s="24"/>
      <c r="F69" s="24"/>
      <c r="G69" s="4"/>
    </row>
    <row r="70" spans="1:7" x14ac:dyDescent="0.25">
      <c r="D70" s="1"/>
      <c r="E70" s="23"/>
      <c r="F70" s="23"/>
      <c r="G70" s="4"/>
    </row>
    <row r="71" spans="1:7" ht="88.5" customHeight="1" x14ac:dyDescent="0.25">
      <c r="A71" s="2" t="s">
        <v>24</v>
      </c>
      <c r="B71" s="5" t="s">
        <v>40</v>
      </c>
      <c r="D71" s="1"/>
      <c r="E71" s="23"/>
      <c r="F71" s="23"/>
      <c r="G71" s="4"/>
    </row>
    <row r="72" spans="1:7" x14ac:dyDescent="0.25">
      <c r="C72" s="12" t="s">
        <v>12</v>
      </c>
      <c r="D72" s="12">
        <v>1</v>
      </c>
      <c r="E72" s="24"/>
      <c r="F72" s="24"/>
    </row>
    <row r="73" spans="1:7" x14ac:dyDescent="0.25">
      <c r="D73" s="1"/>
      <c r="E73" s="23"/>
      <c r="F73" s="23"/>
    </row>
    <row r="74" spans="1:7" ht="78.75" customHeight="1" x14ac:dyDescent="0.25">
      <c r="A74" s="2" t="s">
        <v>25</v>
      </c>
      <c r="B74" s="5" t="s">
        <v>28</v>
      </c>
      <c r="D74" s="1"/>
      <c r="E74" s="23"/>
      <c r="F74" s="23"/>
      <c r="G74" s="4"/>
    </row>
    <row r="75" spans="1:7" x14ac:dyDescent="0.25">
      <c r="C75" s="13" t="s">
        <v>12</v>
      </c>
      <c r="D75" s="13">
        <v>1</v>
      </c>
      <c r="E75" s="25"/>
      <c r="F75" s="25"/>
    </row>
    <row r="76" spans="1:7" x14ac:dyDescent="0.25">
      <c r="A76" s="15"/>
      <c r="B76" s="16" t="s">
        <v>45</v>
      </c>
      <c r="C76" s="14"/>
      <c r="D76" s="14"/>
      <c r="E76" s="26"/>
      <c r="F76" s="26"/>
    </row>
    <row r="83" spans="1:7" x14ac:dyDescent="0.25">
      <c r="B83" s="11" t="s">
        <v>41</v>
      </c>
    </row>
    <row r="84" spans="1:7" x14ac:dyDescent="0.25">
      <c r="B84" s="11"/>
    </row>
    <row r="85" spans="1:7" x14ac:dyDescent="0.25">
      <c r="A85" s="2" t="s">
        <v>0</v>
      </c>
      <c r="B85" s="3" t="s">
        <v>1</v>
      </c>
      <c r="C85" s="12"/>
      <c r="D85" s="7"/>
      <c r="E85" s="28"/>
      <c r="F85" s="28"/>
      <c r="G85" s="4"/>
    </row>
    <row r="86" spans="1:7" x14ac:dyDescent="0.25">
      <c r="A86" s="2" t="s">
        <v>15</v>
      </c>
      <c r="B86" s="3" t="s">
        <v>16</v>
      </c>
      <c r="C86" s="14"/>
      <c r="D86" s="14"/>
      <c r="E86" s="26"/>
      <c r="F86" s="26"/>
      <c r="G86" s="4"/>
    </row>
    <row r="87" spans="1:7" x14ac:dyDescent="0.25">
      <c r="A87" s="2" t="s">
        <v>18</v>
      </c>
      <c r="B87" s="3" t="s">
        <v>19</v>
      </c>
      <c r="C87" s="14"/>
      <c r="D87" s="14"/>
      <c r="E87" s="26"/>
      <c r="F87" s="26"/>
      <c r="G87" s="4"/>
    </row>
    <row r="88" spans="1:7" x14ac:dyDescent="0.25">
      <c r="A88" s="2" t="s">
        <v>20</v>
      </c>
      <c r="B88" s="3" t="s">
        <v>21</v>
      </c>
      <c r="C88" s="14"/>
      <c r="D88" s="14"/>
      <c r="E88" s="26"/>
      <c r="F88" s="26"/>
      <c r="G88" s="4"/>
    </row>
    <row r="89" spans="1:7" x14ac:dyDescent="0.25">
      <c r="D89" s="164" t="s">
        <v>47</v>
      </c>
      <c r="E89" s="164"/>
      <c r="F89" s="26"/>
    </row>
  </sheetData>
  <mergeCells count="1">
    <mergeCell ref="D89:E89"/>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opLeftCell="A49" workbookViewId="0">
      <selection activeCell="F65" sqref="F65"/>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151</v>
      </c>
      <c r="D3" s="1"/>
      <c r="E3" s="23"/>
      <c r="F3" s="23"/>
      <c r="G3" s="4"/>
    </row>
    <row r="4" spans="1:7" x14ac:dyDescent="0.25">
      <c r="B4" s="3" t="s">
        <v>53</v>
      </c>
      <c r="C4" s="12" t="s">
        <v>4</v>
      </c>
      <c r="D4" s="12">
        <v>278.3</v>
      </c>
      <c r="E4" s="24"/>
      <c r="F4" s="24"/>
      <c r="G4" s="4"/>
    </row>
    <row r="5" spans="1:7" x14ac:dyDescent="0.25">
      <c r="D5" s="1"/>
      <c r="E5" s="23"/>
      <c r="F5" s="23"/>
      <c r="G5" s="4"/>
    </row>
    <row r="6" spans="1:7" ht="167.25" customHeight="1" x14ac:dyDescent="0.25">
      <c r="A6" s="2" t="s">
        <v>17</v>
      </c>
      <c r="B6" s="5" t="s">
        <v>37</v>
      </c>
      <c r="D6" s="1"/>
      <c r="E6" s="23"/>
      <c r="F6" s="23"/>
      <c r="G6" s="4"/>
    </row>
    <row r="7" spans="1:7" x14ac:dyDescent="0.25">
      <c r="B7" s="3" t="s">
        <v>53</v>
      </c>
      <c r="C7" s="12" t="s">
        <v>4</v>
      </c>
      <c r="D7" s="12">
        <v>278.3</v>
      </c>
      <c r="E7" s="24"/>
      <c r="F7" s="24"/>
      <c r="G7" s="4"/>
    </row>
    <row r="8" spans="1:7" x14ac:dyDescent="0.25">
      <c r="D8" s="1"/>
      <c r="E8" s="23"/>
      <c r="F8" s="23"/>
      <c r="G8" s="4"/>
    </row>
    <row r="9" spans="1:7" ht="135.75" customHeight="1" x14ac:dyDescent="0.25">
      <c r="A9" s="2" t="s">
        <v>24</v>
      </c>
      <c r="B9" s="5" t="s">
        <v>26</v>
      </c>
      <c r="D9" s="1"/>
      <c r="E9" s="23"/>
      <c r="F9" s="23"/>
      <c r="G9" s="4"/>
    </row>
    <row r="10" spans="1:7" x14ac:dyDescent="0.25">
      <c r="C10" s="12" t="s">
        <v>12</v>
      </c>
      <c r="D10" s="12">
        <v>1</v>
      </c>
      <c r="E10" s="24"/>
      <c r="F10" s="24"/>
      <c r="G10" s="4"/>
    </row>
    <row r="11" spans="1:7" x14ac:dyDescent="0.25">
      <c r="D11" s="1"/>
      <c r="E11" s="23"/>
      <c r="F11" s="23"/>
      <c r="G11" s="4"/>
    </row>
    <row r="12" spans="1:7" ht="150" x14ac:dyDescent="0.25">
      <c r="A12" s="2" t="s">
        <v>25</v>
      </c>
      <c r="B12" s="5" t="s">
        <v>38</v>
      </c>
      <c r="D12" s="1"/>
      <c r="E12" s="23"/>
      <c r="F12" s="23"/>
      <c r="G12" s="4"/>
    </row>
    <row r="13" spans="1:7" x14ac:dyDescent="0.25">
      <c r="A13" s="2"/>
      <c r="B13" s="5"/>
      <c r="C13" s="12" t="s">
        <v>13</v>
      </c>
      <c r="D13" s="12">
        <v>1</v>
      </c>
      <c r="E13" s="133"/>
      <c r="F13" s="133"/>
      <c r="G13" s="4"/>
    </row>
    <row r="14" spans="1:7" x14ac:dyDescent="0.25">
      <c r="A14" s="2"/>
      <c r="B14" s="5"/>
      <c r="C14" s="13"/>
      <c r="D14" s="13"/>
      <c r="E14" s="134"/>
      <c r="F14" s="134"/>
      <c r="G14" s="4"/>
    </row>
    <row r="15" spans="1:7" ht="409.5" x14ac:dyDescent="0.25">
      <c r="A15" s="2" t="s">
        <v>128</v>
      </c>
      <c r="B15" s="144" t="s">
        <v>129</v>
      </c>
      <c r="C15" s="13"/>
      <c r="D15" s="13"/>
      <c r="E15" s="134"/>
      <c r="F15" s="134"/>
      <c r="G15" s="4"/>
    </row>
    <row r="16" spans="1:7" x14ac:dyDescent="0.25">
      <c r="A16" s="2"/>
      <c r="B16" s="3" t="s">
        <v>53</v>
      </c>
      <c r="C16" s="142" t="s">
        <v>13</v>
      </c>
      <c r="D16" s="142">
        <f>ROUNDUP((278.3/40)*5,0)</f>
        <v>35</v>
      </c>
      <c r="E16" s="143"/>
      <c r="F16" s="143"/>
      <c r="G16" s="4"/>
    </row>
    <row r="17" spans="1:7" x14ac:dyDescent="0.25">
      <c r="A17" s="15"/>
      <c r="B17" s="16" t="s">
        <v>42</v>
      </c>
      <c r="C17" s="14"/>
      <c r="D17" s="14"/>
      <c r="E17" s="26"/>
      <c r="F17" s="26"/>
      <c r="G17" s="4"/>
    </row>
    <row r="18" spans="1:7" x14ac:dyDescent="0.25">
      <c r="D18" s="1"/>
      <c r="E18" s="23"/>
      <c r="F18" s="23"/>
      <c r="G18" s="4"/>
    </row>
    <row r="19" spans="1:7" x14ac:dyDescent="0.25">
      <c r="A19" s="2" t="s">
        <v>15</v>
      </c>
      <c r="B19" s="3" t="s">
        <v>16</v>
      </c>
      <c r="D19" s="1"/>
      <c r="E19" s="23"/>
      <c r="F19" s="23"/>
      <c r="G19" s="4"/>
    </row>
    <row r="20" spans="1:7" ht="409.5" x14ac:dyDescent="0.25">
      <c r="A20" s="2" t="s">
        <v>2</v>
      </c>
      <c r="B20" s="144" t="s">
        <v>131</v>
      </c>
      <c r="D20" s="1"/>
      <c r="E20" s="23"/>
      <c r="F20" s="23"/>
      <c r="G20" s="4"/>
    </row>
    <row r="21" spans="1:7" x14ac:dyDescent="0.25">
      <c r="B21" s="3" t="s">
        <v>53</v>
      </c>
      <c r="C21" s="12" t="s">
        <v>14</v>
      </c>
      <c r="D21" s="12">
        <v>56</v>
      </c>
      <c r="E21" s="24"/>
      <c r="F21" s="24"/>
      <c r="G21" s="4"/>
    </row>
    <row r="22" spans="1:7" x14ac:dyDescent="0.25">
      <c r="D22" s="1"/>
      <c r="E22" s="23"/>
      <c r="F22" s="23"/>
      <c r="G22" s="4"/>
    </row>
    <row r="23" spans="1:7" ht="135" customHeight="1" x14ac:dyDescent="0.25">
      <c r="A23" s="2" t="s">
        <v>3</v>
      </c>
      <c r="B23" s="5" t="s">
        <v>27</v>
      </c>
      <c r="D23" s="1"/>
      <c r="E23" s="23"/>
      <c r="F23" s="23"/>
      <c r="G23" s="4"/>
    </row>
    <row r="24" spans="1:7" x14ac:dyDescent="0.25">
      <c r="C24" s="13" t="s">
        <v>13</v>
      </c>
      <c r="D24" s="13">
        <v>1</v>
      </c>
      <c r="E24" s="25"/>
      <c r="F24" s="25"/>
      <c r="G24" s="4"/>
    </row>
    <row r="25" spans="1:7" x14ac:dyDescent="0.25">
      <c r="A25" s="15"/>
      <c r="B25" s="16" t="s">
        <v>43</v>
      </c>
      <c r="C25" s="14"/>
      <c r="D25" s="14"/>
      <c r="E25" s="26"/>
      <c r="F25" s="26"/>
      <c r="G25" s="4"/>
    </row>
    <row r="26" spans="1:7" x14ac:dyDescent="0.25">
      <c r="D26" s="1"/>
      <c r="E26" s="23"/>
      <c r="F26" s="23"/>
      <c r="G26" s="4"/>
    </row>
    <row r="27" spans="1:7" x14ac:dyDescent="0.25">
      <c r="A27" s="2" t="s">
        <v>18</v>
      </c>
      <c r="B27" s="3" t="s">
        <v>21</v>
      </c>
      <c r="D27" s="1"/>
      <c r="E27" s="23"/>
      <c r="F27" s="23"/>
      <c r="G27" s="4"/>
    </row>
    <row r="28" spans="1:7" ht="152.25" customHeight="1" x14ac:dyDescent="0.25">
      <c r="A28" s="2" t="s">
        <v>2</v>
      </c>
      <c r="B28" s="5" t="s">
        <v>160</v>
      </c>
      <c r="D28" s="1"/>
      <c r="E28" s="23"/>
      <c r="F28" s="23"/>
      <c r="G28" s="4"/>
    </row>
    <row r="29" spans="1:7" x14ac:dyDescent="0.25">
      <c r="B29" s="3" t="s">
        <v>53</v>
      </c>
      <c r="C29" s="12" t="s">
        <v>4</v>
      </c>
      <c r="D29" s="12">
        <v>278.3</v>
      </c>
      <c r="E29" s="24"/>
      <c r="F29" s="24"/>
      <c r="G29" s="4"/>
    </row>
    <row r="30" spans="1:7" x14ac:dyDescent="0.25">
      <c r="C30" s="13"/>
      <c r="D30" s="13"/>
      <c r="E30" s="25"/>
      <c r="F30" s="25"/>
      <c r="G30" s="4"/>
    </row>
    <row r="31" spans="1:7" ht="88.5" customHeight="1" x14ac:dyDescent="0.25">
      <c r="A31" s="2" t="s">
        <v>17</v>
      </c>
      <c r="B31" s="5" t="s">
        <v>39</v>
      </c>
      <c r="D31" s="1"/>
      <c r="E31" s="23"/>
      <c r="F31" s="23"/>
      <c r="G31" s="4"/>
    </row>
    <row r="32" spans="1:7" x14ac:dyDescent="0.25">
      <c r="C32" s="12" t="s">
        <v>12</v>
      </c>
      <c r="D32" s="12">
        <v>1</v>
      </c>
      <c r="E32" s="24"/>
      <c r="F32" s="24"/>
    </row>
    <row r="33" spans="1:7" x14ac:dyDescent="0.25">
      <c r="D33" s="1"/>
      <c r="E33" s="23"/>
      <c r="F33" s="23"/>
      <c r="G33" s="4"/>
    </row>
    <row r="34" spans="1:7" ht="150.75" customHeight="1" x14ac:dyDescent="0.25">
      <c r="A34" s="2" t="s">
        <v>11</v>
      </c>
      <c r="B34" s="5" t="s">
        <v>30</v>
      </c>
      <c r="D34" s="1"/>
      <c r="E34" s="23"/>
      <c r="F34" s="23"/>
      <c r="G34" s="4"/>
    </row>
    <row r="35" spans="1:7" x14ac:dyDescent="0.25">
      <c r="B35" s="3" t="s">
        <v>53</v>
      </c>
      <c r="C35" s="12" t="s">
        <v>4</v>
      </c>
      <c r="D35" s="12">
        <v>278.3</v>
      </c>
      <c r="E35" s="24"/>
      <c r="F35" s="24"/>
      <c r="G35" s="4"/>
    </row>
    <row r="36" spans="1:7" x14ac:dyDescent="0.25">
      <c r="D36" s="1"/>
      <c r="E36" s="23"/>
      <c r="F36" s="23"/>
      <c r="G36" s="4"/>
    </row>
    <row r="37" spans="1:7" ht="88.5" customHeight="1" x14ac:dyDescent="0.25">
      <c r="A37" s="2" t="s">
        <v>23</v>
      </c>
      <c r="B37" s="5" t="s">
        <v>40</v>
      </c>
      <c r="D37" s="1"/>
      <c r="E37" s="23"/>
      <c r="F37" s="23"/>
      <c r="G37" s="4"/>
    </row>
    <row r="38" spans="1:7" x14ac:dyDescent="0.25">
      <c r="C38" s="12" t="s">
        <v>12</v>
      </c>
      <c r="D38" s="12">
        <v>1</v>
      </c>
      <c r="E38" s="24"/>
      <c r="F38" s="24"/>
    </row>
    <row r="39" spans="1:7" x14ac:dyDescent="0.25">
      <c r="D39" s="1"/>
      <c r="E39" s="23"/>
      <c r="F39" s="23"/>
    </row>
    <row r="40" spans="1:7" ht="78.75" customHeight="1" x14ac:dyDescent="0.25">
      <c r="A40" s="2" t="s">
        <v>24</v>
      </c>
      <c r="B40" s="5" t="s">
        <v>28</v>
      </c>
      <c r="D40" s="1"/>
      <c r="E40" s="23"/>
      <c r="F40" s="23"/>
      <c r="G40" s="4"/>
    </row>
    <row r="41" spans="1:7" x14ac:dyDescent="0.25">
      <c r="C41" s="13" t="s">
        <v>12</v>
      </c>
      <c r="D41" s="13">
        <v>1</v>
      </c>
      <c r="E41" s="25"/>
      <c r="F41" s="25"/>
    </row>
    <row r="42" spans="1:7" x14ac:dyDescent="0.25">
      <c r="A42" s="15"/>
      <c r="B42" s="16" t="s">
        <v>45</v>
      </c>
      <c r="C42" s="14"/>
      <c r="D42" s="14"/>
      <c r="E42" s="26"/>
      <c r="F42" s="26"/>
    </row>
    <row r="49" spans="1:7" x14ac:dyDescent="0.25">
      <c r="B49" s="11" t="s">
        <v>41</v>
      </c>
    </row>
    <row r="50" spans="1:7" x14ac:dyDescent="0.25">
      <c r="B50" s="11"/>
    </row>
    <row r="51" spans="1:7" x14ac:dyDescent="0.25">
      <c r="A51" s="2" t="s">
        <v>0</v>
      </c>
      <c r="B51" s="3" t="s">
        <v>1</v>
      </c>
      <c r="C51" s="12"/>
      <c r="D51" s="7"/>
      <c r="E51" s="28"/>
      <c r="F51" s="28"/>
      <c r="G51" s="4"/>
    </row>
    <row r="52" spans="1:7" x14ac:dyDescent="0.25">
      <c r="A52" s="2" t="s">
        <v>15</v>
      </c>
      <c r="B52" s="3" t="s">
        <v>16</v>
      </c>
      <c r="C52" s="14"/>
      <c r="D52" s="14"/>
      <c r="E52" s="26"/>
      <c r="F52" s="26"/>
      <c r="G52" s="4"/>
    </row>
    <row r="53" spans="1:7" x14ac:dyDescent="0.25">
      <c r="A53" s="2" t="s">
        <v>18</v>
      </c>
      <c r="B53" s="3" t="s">
        <v>21</v>
      </c>
      <c r="C53" s="14"/>
      <c r="D53" s="14"/>
      <c r="E53" s="26"/>
      <c r="F53" s="26"/>
      <c r="G53" s="4"/>
    </row>
    <row r="54" spans="1:7" x14ac:dyDescent="0.25">
      <c r="D54" s="164" t="s">
        <v>47</v>
      </c>
      <c r="E54" s="164"/>
      <c r="F54" s="26"/>
    </row>
  </sheetData>
  <mergeCells count="1">
    <mergeCell ref="D54:E54"/>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topLeftCell="A58" workbookViewId="0">
      <selection activeCell="F72" sqref="F7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152</v>
      </c>
      <c r="D3" s="1"/>
      <c r="E3" s="23"/>
      <c r="F3" s="23"/>
      <c r="G3" s="4"/>
    </row>
    <row r="4" spans="1:7" x14ac:dyDescent="0.25">
      <c r="B4" s="3" t="s">
        <v>34</v>
      </c>
      <c r="C4" s="12" t="s">
        <v>4</v>
      </c>
      <c r="D4" s="12">
        <v>11.3</v>
      </c>
      <c r="E4" s="24"/>
      <c r="F4" s="24"/>
      <c r="G4" s="4"/>
    </row>
    <row r="5" spans="1:7" x14ac:dyDescent="0.25">
      <c r="B5" s="3" t="s">
        <v>52</v>
      </c>
      <c r="C5" s="12" t="s">
        <v>4</v>
      </c>
      <c r="D5" s="12">
        <v>184.3</v>
      </c>
      <c r="E5" s="24"/>
      <c r="F5" s="24"/>
      <c r="G5" s="4"/>
    </row>
    <row r="6" spans="1:7" x14ac:dyDescent="0.25">
      <c r="D6" s="1"/>
      <c r="E6" s="23"/>
      <c r="F6" s="23"/>
      <c r="G6" s="4"/>
    </row>
    <row r="7" spans="1:7" ht="167.25" customHeight="1" x14ac:dyDescent="0.25">
      <c r="A7" s="2" t="s">
        <v>17</v>
      </c>
      <c r="B7" s="5" t="s">
        <v>37</v>
      </c>
      <c r="D7" s="1"/>
      <c r="E7" s="23"/>
      <c r="F7" s="23"/>
      <c r="G7" s="4"/>
    </row>
    <row r="8" spans="1:7" x14ac:dyDescent="0.25">
      <c r="B8" s="3" t="s">
        <v>34</v>
      </c>
      <c r="C8" s="12" t="s">
        <v>4</v>
      </c>
      <c r="D8" s="12">
        <v>11.3</v>
      </c>
      <c r="E8" s="24"/>
      <c r="F8" s="24"/>
      <c r="G8" s="4"/>
    </row>
    <row r="9" spans="1:7" x14ac:dyDescent="0.25">
      <c r="B9" s="3" t="s">
        <v>52</v>
      </c>
      <c r="C9" s="12" t="s">
        <v>4</v>
      </c>
      <c r="D9" s="12">
        <v>184.3</v>
      </c>
      <c r="E9" s="24"/>
      <c r="F9" s="24"/>
      <c r="G9" s="4"/>
    </row>
    <row r="10" spans="1:7" x14ac:dyDescent="0.25">
      <c r="D10" s="1"/>
      <c r="E10" s="23"/>
      <c r="F10" s="23"/>
      <c r="G10" s="4"/>
    </row>
    <row r="11" spans="1:7" ht="135.75" customHeight="1" x14ac:dyDescent="0.25">
      <c r="A11" s="2" t="s">
        <v>24</v>
      </c>
      <c r="B11" s="5" t="s">
        <v>26</v>
      </c>
      <c r="D11" s="1"/>
      <c r="E11" s="23"/>
      <c r="F11" s="23"/>
      <c r="G11" s="4"/>
    </row>
    <row r="12" spans="1:7" x14ac:dyDescent="0.25">
      <c r="C12" s="12" t="s">
        <v>12</v>
      </c>
      <c r="D12" s="12">
        <v>1</v>
      </c>
      <c r="E12" s="24"/>
      <c r="F12" s="24"/>
      <c r="G12" s="4"/>
    </row>
    <row r="13" spans="1:7" x14ac:dyDescent="0.25">
      <c r="D13" s="1"/>
      <c r="E13" s="23"/>
      <c r="F13" s="23"/>
      <c r="G13" s="4"/>
    </row>
    <row r="14" spans="1:7" ht="150" x14ac:dyDescent="0.25">
      <c r="A14" s="2" t="s">
        <v>25</v>
      </c>
      <c r="B14" s="5" t="s">
        <v>38</v>
      </c>
      <c r="D14" s="1"/>
      <c r="E14" s="23"/>
      <c r="F14" s="23"/>
      <c r="G14" s="4"/>
    </row>
    <row r="15" spans="1:7" x14ac:dyDescent="0.25">
      <c r="A15" s="2"/>
      <c r="B15" s="5"/>
      <c r="C15" s="12" t="s">
        <v>13</v>
      </c>
      <c r="D15" s="12">
        <v>1</v>
      </c>
      <c r="E15" s="133"/>
      <c r="F15" s="133"/>
      <c r="G15" s="4"/>
    </row>
    <row r="16" spans="1:7" x14ac:dyDescent="0.25">
      <c r="A16" s="2"/>
      <c r="B16" s="5"/>
      <c r="C16" s="13"/>
      <c r="D16" s="13"/>
      <c r="E16" s="134"/>
      <c r="F16" s="134"/>
      <c r="G16" s="4"/>
    </row>
    <row r="17" spans="1:7" ht="409.5" x14ac:dyDescent="0.25">
      <c r="A17" s="2" t="s">
        <v>128</v>
      </c>
      <c r="B17" s="144" t="s">
        <v>129</v>
      </c>
      <c r="C17" s="13"/>
      <c r="D17" s="13"/>
      <c r="E17" s="134"/>
      <c r="F17" s="134"/>
      <c r="G17" s="4"/>
    </row>
    <row r="18" spans="1:7" x14ac:dyDescent="0.25">
      <c r="A18" s="2"/>
      <c r="B18" s="3" t="s">
        <v>34</v>
      </c>
      <c r="C18" s="142" t="s">
        <v>13</v>
      </c>
      <c r="D18" s="142">
        <f>ROUNDUP((11.3/40)*5,0)</f>
        <v>2</v>
      </c>
      <c r="E18" s="143"/>
      <c r="F18" s="143"/>
      <c r="G18" s="4"/>
    </row>
    <row r="19" spans="1:7" x14ac:dyDescent="0.25">
      <c r="A19" s="2"/>
      <c r="B19" s="3" t="s">
        <v>52</v>
      </c>
      <c r="C19" s="142" t="s">
        <v>13</v>
      </c>
      <c r="D19" s="142">
        <f>ROUNDUP((184.3/40)*5,0)</f>
        <v>24</v>
      </c>
      <c r="E19" s="143"/>
      <c r="F19" s="143"/>
      <c r="G19" s="4"/>
    </row>
    <row r="20" spans="1:7"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34</v>
      </c>
      <c r="C24" s="12" t="s">
        <v>14</v>
      </c>
      <c r="D24" s="12">
        <v>2</v>
      </c>
      <c r="E24" s="24"/>
      <c r="F24" s="24"/>
      <c r="G24" s="4"/>
    </row>
    <row r="25" spans="1:7" x14ac:dyDescent="0.25">
      <c r="B25" s="3" t="s">
        <v>52</v>
      </c>
      <c r="C25" s="12" t="s">
        <v>14</v>
      </c>
      <c r="D25" s="12">
        <v>43</v>
      </c>
      <c r="E25" s="24"/>
      <c r="F25" s="24"/>
      <c r="G25" s="4"/>
    </row>
    <row r="26" spans="1:7" x14ac:dyDescent="0.25">
      <c r="D26" s="1"/>
      <c r="E26" s="23"/>
      <c r="F26" s="23"/>
      <c r="G26" s="4"/>
    </row>
    <row r="27" spans="1:7" ht="285" x14ac:dyDescent="0.25">
      <c r="A27" s="2" t="s">
        <v>17</v>
      </c>
      <c r="B27" s="141" t="s">
        <v>130</v>
      </c>
      <c r="D27" s="1"/>
      <c r="E27" s="23"/>
      <c r="F27" s="23"/>
      <c r="G27" s="4"/>
    </row>
    <row r="28" spans="1:7" x14ac:dyDescent="0.25">
      <c r="B28" s="3" t="s">
        <v>52</v>
      </c>
      <c r="C28" s="12" t="s">
        <v>4</v>
      </c>
      <c r="D28" s="12">
        <v>37.200000000000003</v>
      </c>
      <c r="E28" s="24"/>
      <c r="F28" s="24"/>
      <c r="G28" s="4"/>
    </row>
    <row r="29" spans="1:7" x14ac:dyDescent="0.25">
      <c r="D29" s="1"/>
      <c r="E29" s="23"/>
      <c r="F29" s="23"/>
      <c r="G29" s="4"/>
    </row>
    <row r="30" spans="1:7" ht="135" customHeight="1" x14ac:dyDescent="0.25">
      <c r="A30" s="2" t="s">
        <v>11</v>
      </c>
      <c r="B30" s="5" t="s">
        <v>27</v>
      </c>
      <c r="D30" s="1"/>
      <c r="E30" s="23"/>
      <c r="F30" s="23"/>
      <c r="G30" s="4"/>
    </row>
    <row r="31" spans="1:7" x14ac:dyDescent="0.25">
      <c r="C31" s="13" t="s">
        <v>13</v>
      </c>
      <c r="D31" s="13">
        <v>1</v>
      </c>
      <c r="E31" s="25"/>
      <c r="F31" s="25"/>
      <c r="G31" s="4"/>
    </row>
    <row r="32" spans="1:7" x14ac:dyDescent="0.25">
      <c r="A32" s="15"/>
      <c r="B32" s="16" t="s">
        <v>43</v>
      </c>
      <c r="C32" s="14"/>
      <c r="D32" s="14"/>
      <c r="E32" s="26"/>
      <c r="F32" s="26"/>
      <c r="G32" s="4"/>
    </row>
    <row r="33" spans="1:7" x14ac:dyDescent="0.25">
      <c r="D33" s="1"/>
      <c r="E33" s="23"/>
      <c r="F33" s="23"/>
      <c r="G33" s="4"/>
    </row>
    <row r="34" spans="1:7" x14ac:dyDescent="0.25">
      <c r="A34" s="2" t="s">
        <v>18</v>
      </c>
      <c r="B34" s="3" t="s">
        <v>21</v>
      </c>
      <c r="D34" s="1"/>
      <c r="E34" s="23"/>
      <c r="F34" s="23"/>
      <c r="G34" s="4"/>
    </row>
    <row r="35" spans="1:7" ht="152.25" customHeight="1" x14ac:dyDescent="0.25">
      <c r="A35" s="2" t="s">
        <v>2</v>
      </c>
      <c r="B35" s="5" t="s">
        <v>160</v>
      </c>
      <c r="D35" s="1"/>
      <c r="E35" s="23"/>
      <c r="F35" s="23"/>
      <c r="G35" s="4"/>
    </row>
    <row r="36" spans="1:7" x14ac:dyDescent="0.25">
      <c r="B36" s="3" t="s">
        <v>34</v>
      </c>
      <c r="C36" s="12" t="s">
        <v>4</v>
      </c>
      <c r="D36" s="12">
        <v>11.3</v>
      </c>
      <c r="E36" s="24"/>
      <c r="F36" s="24"/>
      <c r="G36" s="4"/>
    </row>
    <row r="37" spans="1:7" x14ac:dyDescent="0.25">
      <c r="B37" s="3" t="s">
        <v>52</v>
      </c>
      <c r="C37" s="12" t="s">
        <v>4</v>
      </c>
      <c r="D37" s="12">
        <v>184.3</v>
      </c>
      <c r="E37" s="24"/>
      <c r="F37" s="24"/>
      <c r="G37" s="4"/>
    </row>
    <row r="38" spans="1:7" x14ac:dyDescent="0.25">
      <c r="C38" s="13"/>
      <c r="D38" s="13"/>
      <c r="E38" s="25"/>
      <c r="F38" s="25"/>
      <c r="G38" s="4"/>
    </row>
    <row r="39" spans="1:7" ht="88.5" customHeight="1" x14ac:dyDescent="0.25">
      <c r="A39" s="2" t="s">
        <v>17</v>
      </c>
      <c r="B39" s="5" t="s">
        <v>39</v>
      </c>
      <c r="D39" s="1"/>
      <c r="E39" s="23"/>
      <c r="F39" s="23"/>
      <c r="G39" s="4"/>
    </row>
    <row r="40" spans="1:7" x14ac:dyDescent="0.25">
      <c r="C40" s="12" t="s">
        <v>12</v>
      </c>
      <c r="D40" s="12">
        <v>1</v>
      </c>
      <c r="E40" s="24"/>
      <c r="F40" s="24"/>
    </row>
    <row r="41" spans="1:7" x14ac:dyDescent="0.25">
      <c r="D41" s="1"/>
      <c r="E41" s="23"/>
      <c r="F41" s="23"/>
      <c r="G41" s="4"/>
    </row>
    <row r="42" spans="1:7" ht="150.75" customHeight="1" x14ac:dyDescent="0.25">
      <c r="A42" s="2" t="s">
        <v>11</v>
      </c>
      <c r="B42" s="5" t="s">
        <v>30</v>
      </c>
      <c r="D42" s="1"/>
      <c r="E42" s="23"/>
      <c r="F42" s="23"/>
      <c r="G42" s="4"/>
    </row>
    <row r="43" spans="1:7" x14ac:dyDescent="0.25">
      <c r="B43" s="3" t="s">
        <v>34</v>
      </c>
      <c r="C43" s="12" t="s">
        <v>4</v>
      </c>
      <c r="D43" s="12">
        <v>11.3</v>
      </c>
      <c r="E43" s="24"/>
      <c r="F43" s="24"/>
      <c r="G43" s="4"/>
    </row>
    <row r="44" spans="1:7" x14ac:dyDescent="0.25">
      <c r="B44" s="3" t="s">
        <v>52</v>
      </c>
      <c r="C44" s="12" t="s">
        <v>4</v>
      </c>
      <c r="D44" s="12">
        <v>184.3</v>
      </c>
      <c r="E44" s="24"/>
      <c r="F44" s="24"/>
      <c r="G44" s="4"/>
    </row>
    <row r="45" spans="1:7" x14ac:dyDescent="0.25">
      <c r="D45" s="1"/>
      <c r="E45" s="23"/>
      <c r="F45" s="23"/>
      <c r="G45" s="4"/>
    </row>
    <row r="46" spans="1:7" ht="88.5" customHeight="1" x14ac:dyDescent="0.25">
      <c r="A46" s="2" t="s">
        <v>23</v>
      </c>
      <c r="B46" s="5" t="s">
        <v>40</v>
      </c>
      <c r="D46" s="1"/>
      <c r="E46" s="23"/>
      <c r="F46" s="23"/>
      <c r="G46" s="4"/>
    </row>
    <row r="47" spans="1:7" x14ac:dyDescent="0.25">
      <c r="C47" s="12" t="s">
        <v>12</v>
      </c>
      <c r="D47" s="12">
        <v>1</v>
      </c>
      <c r="E47" s="24"/>
      <c r="F47" s="24"/>
    </row>
    <row r="48" spans="1:7" x14ac:dyDescent="0.25">
      <c r="D48" s="1"/>
      <c r="E48" s="23"/>
      <c r="F48" s="23"/>
    </row>
    <row r="49" spans="1:7" ht="78.75" customHeight="1" x14ac:dyDescent="0.25">
      <c r="A49" s="2" t="s">
        <v>24</v>
      </c>
      <c r="B49" s="5" t="s">
        <v>28</v>
      </c>
      <c r="D49" s="1"/>
      <c r="E49" s="23"/>
      <c r="F49" s="23"/>
      <c r="G49" s="4"/>
    </row>
    <row r="50" spans="1:7" x14ac:dyDescent="0.25">
      <c r="C50" s="13" t="s">
        <v>12</v>
      </c>
      <c r="D50" s="13">
        <v>1</v>
      </c>
      <c r="E50" s="25"/>
      <c r="F50" s="25"/>
    </row>
    <row r="51" spans="1:7" x14ac:dyDescent="0.25">
      <c r="A51" s="15"/>
      <c r="B51" s="16" t="s">
        <v>45</v>
      </c>
      <c r="C51" s="14"/>
      <c r="D51" s="14"/>
      <c r="E51" s="26"/>
      <c r="F51" s="26"/>
    </row>
    <row r="58" spans="1:7" x14ac:dyDescent="0.25">
      <c r="B58" s="11" t="s">
        <v>41</v>
      </c>
    </row>
    <row r="59" spans="1:7" x14ac:dyDescent="0.25">
      <c r="B59" s="11"/>
    </row>
    <row r="60" spans="1:7" x14ac:dyDescent="0.25">
      <c r="A60" s="2" t="s">
        <v>0</v>
      </c>
      <c r="B60" s="3" t="s">
        <v>1</v>
      </c>
      <c r="C60" s="12"/>
      <c r="D60" s="7"/>
      <c r="E60" s="28"/>
      <c r="F60" s="28"/>
      <c r="G60" s="4"/>
    </row>
    <row r="61" spans="1:7" x14ac:dyDescent="0.25">
      <c r="A61" s="2" t="s">
        <v>15</v>
      </c>
      <c r="B61" s="3" t="s">
        <v>16</v>
      </c>
      <c r="C61" s="14"/>
      <c r="D61" s="14"/>
      <c r="E61" s="26"/>
      <c r="F61" s="26"/>
      <c r="G61" s="4"/>
    </row>
    <row r="62" spans="1:7" x14ac:dyDescent="0.25">
      <c r="A62" s="2" t="s">
        <v>18</v>
      </c>
      <c r="B62" s="3" t="s">
        <v>21</v>
      </c>
      <c r="C62" s="14"/>
      <c r="D62" s="14"/>
      <c r="E62" s="26"/>
      <c r="F62" s="26"/>
      <c r="G62" s="4"/>
    </row>
    <row r="63" spans="1:7" x14ac:dyDescent="0.25">
      <c r="D63" s="164" t="s">
        <v>47</v>
      </c>
      <c r="E63" s="164"/>
      <c r="F63" s="26"/>
    </row>
  </sheetData>
  <mergeCells count="1">
    <mergeCell ref="D63:E63"/>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opLeftCell="A55" workbookViewId="0">
      <selection activeCell="F77" sqref="F77"/>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153</v>
      </c>
      <c r="D3" s="1"/>
      <c r="E3" s="23"/>
      <c r="F3" s="23"/>
      <c r="G3" s="4"/>
    </row>
    <row r="4" spans="1:7" x14ac:dyDescent="0.25">
      <c r="B4" s="3" t="s">
        <v>34</v>
      </c>
      <c r="C4" s="12" t="s">
        <v>4</v>
      </c>
      <c r="D4" s="12">
        <v>199.4</v>
      </c>
      <c r="E4" s="24"/>
      <c r="F4" s="24"/>
      <c r="G4" s="4"/>
    </row>
    <row r="5" spans="1:7" x14ac:dyDescent="0.25">
      <c r="B5" s="3" t="s">
        <v>52</v>
      </c>
      <c r="C5" s="12" t="s">
        <v>4</v>
      </c>
      <c r="D5" s="12">
        <v>85.9</v>
      </c>
      <c r="E5" s="24"/>
      <c r="F5" s="24"/>
      <c r="G5" s="4"/>
    </row>
    <row r="6" spans="1:7" x14ac:dyDescent="0.25">
      <c r="B6" s="3" t="s">
        <v>35</v>
      </c>
      <c r="C6" s="12" t="s">
        <v>4</v>
      </c>
      <c r="D6" s="12">
        <v>421.2</v>
      </c>
      <c r="E6" s="24"/>
      <c r="F6" s="24"/>
      <c r="G6" s="4"/>
    </row>
    <row r="7" spans="1:7" x14ac:dyDescent="0.25">
      <c r="D7" s="1"/>
      <c r="E7" s="23"/>
      <c r="F7" s="23"/>
      <c r="G7" s="4"/>
    </row>
    <row r="8" spans="1:7" ht="167.25" customHeight="1" x14ac:dyDescent="0.25">
      <c r="A8" s="2" t="s">
        <v>17</v>
      </c>
      <c r="B8" s="5" t="s">
        <v>37</v>
      </c>
      <c r="D8" s="1"/>
      <c r="E8" s="23"/>
      <c r="F8" s="23"/>
      <c r="G8" s="4"/>
    </row>
    <row r="9" spans="1:7" x14ac:dyDescent="0.25">
      <c r="B9" s="3" t="s">
        <v>34</v>
      </c>
      <c r="C9" s="12" t="s">
        <v>4</v>
      </c>
      <c r="D9" s="12">
        <v>199.4</v>
      </c>
      <c r="E9" s="24"/>
      <c r="F9" s="24"/>
      <c r="G9" s="4"/>
    </row>
    <row r="10" spans="1:7" x14ac:dyDescent="0.25">
      <c r="B10" s="3" t="s">
        <v>52</v>
      </c>
      <c r="C10" s="12" t="s">
        <v>4</v>
      </c>
      <c r="D10" s="12">
        <v>85.9</v>
      </c>
      <c r="E10" s="24"/>
      <c r="F10" s="24"/>
      <c r="G10" s="4"/>
    </row>
    <row r="11" spans="1:7" x14ac:dyDescent="0.25">
      <c r="B11" s="3" t="s">
        <v>35</v>
      </c>
      <c r="C11" s="12" t="s">
        <v>4</v>
      </c>
      <c r="D11" s="12">
        <v>421.2</v>
      </c>
      <c r="E11" s="24"/>
      <c r="F11" s="24"/>
      <c r="G11" s="4"/>
    </row>
    <row r="12" spans="1:7" x14ac:dyDescent="0.25">
      <c r="D12" s="1"/>
      <c r="E12" s="23"/>
      <c r="F12" s="23"/>
      <c r="G12" s="4"/>
    </row>
    <row r="13" spans="1:7" ht="135.75" customHeight="1" x14ac:dyDescent="0.25">
      <c r="A13" s="2" t="s">
        <v>24</v>
      </c>
      <c r="B13" s="5" t="s">
        <v>26</v>
      </c>
      <c r="D13" s="1"/>
      <c r="E13" s="23"/>
      <c r="F13" s="23"/>
      <c r="G13" s="4"/>
    </row>
    <row r="14" spans="1:7" x14ac:dyDescent="0.25">
      <c r="C14" s="12" t="s">
        <v>12</v>
      </c>
      <c r="D14" s="12">
        <v>1</v>
      </c>
      <c r="E14" s="24"/>
      <c r="F14" s="24"/>
      <c r="G14" s="4"/>
    </row>
    <row r="15" spans="1:7" x14ac:dyDescent="0.25">
      <c r="D15" s="1"/>
      <c r="E15" s="23"/>
      <c r="F15" s="23"/>
      <c r="G15" s="4"/>
    </row>
    <row r="16" spans="1:7" ht="150" x14ac:dyDescent="0.25">
      <c r="A16" s="2" t="s">
        <v>25</v>
      </c>
      <c r="B16" s="5" t="s">
        <v>38</v>
      </c>
      <c r="D16" s="1"/>
      <c r="E16" s="23"/>
      <c r="F16" s="23"/>
      <c r="G16" s="4"/>
    </row>
    <row r="17" spans="1:7" x14ac:dyDescent="0.25">
      <c r="A17" s="2"/>
      <c r="B17" s="5"/>
      <c r="C17" s="12" t="s">
        <v>13</v>
      </c>
      <c r="D17" s="12">
        <v>1</v>
      </c>
      <c r="E17" s="133"/>
      <c r="F17" s="133"/>
      <c r="G17" s="4"/>
    </row>
    <row r="18" spans="1:7" x14ac:dyDescent="0.25">
      <c r="A18" s="2"/>
      <c r="B18" s="5"/>
      <c r="C18" s="13"/>
      <c r="D18" s="13"/>
      <c r="E18" s="134"/>
      <c r="F18" s="134"/>
      <c r="G18" s="4"/>
    </row>
    <row r="19" spans="1:7" ht="409.5" x14ac:dyDescent="0.25">
      <c r="A19" s="2" t="s">
        <v>128</v>
      </c>
      <c r="B19" s="144" t="s">
        <v>129</v>
      </c>
      <c r="C19" s="13"/>
      <c r="D19" s="13"/>
      <c r="E19" s="134"/>
      <c r="F19" s="134"/>
      <c r="G19" s="4"/>
    </row>
    <row r="20" spans="1:7" x14ac:dyDescent="0.25">
      <c r="A20" s="2"/>
      <c r="B20" s="3" t="s">
        <v>34</v>
      </c>
      <c r="C20" s="142" t="s">
        <v>13</v>
      </c>
      <c r="D20" s="142">
        <f>ROUNDUP((199.4/40)*5,0)</f>
        <v>25</v>
      </c>
      <c r="E20" s="143"/>
      <c r="F20" s="143"/>
      <c r="G20" s="4"/>
    </row>
    <row r="21" spans="1:7" x14ac:dyDescent="0.25">
      <c r="A21" s="2"/>
      <c r="B21" s="3" t="s">
        <v>52</v>
      </c>
      <c r="C21" s="142" t="s">
        <v>13</v>
      </c>
      <c r="D21" s="142">
        <f>ROUNDUP((85.9/40)*5,0)</f>
        <v>11</v>
      </c>
      <c r="E21" s="143"/>
      <c r="F21" s="143"/>
      <c r="G21" s="4"/>
    </row>
    <row r="22" spans="1:7" x14ac:dyDescent="0.25">
      <c r="A22" s="2"/>
      <c r="B22" s="3" t="s">
        <v>35</v>
      </c>
      <c r="C22" s="142" t="s">
        <v>13</v>
      </c>
      <c r="D22" s="142">
        <f>ROUNDUP((421.2/40)*5,0)</f>
        <v>53</v>
      </c>
      <c r="E22" s="143"/>
      <c r="F22" s="143"/>
      <c r="G22" s="4"/>
    </row>
    <row r="23" spans="1:7" x14ac:dyDescent="0.25">
      <c r="A23" s="15"/>
      <c r="B23" s="16" t="s">
        <v>42</v>
      </c>
      <c r="C23" s="14"/>
      <c r="D23" s="14"/>
      <c r="E23" s="26"/>
      <c r="F23" s="26"/>
      <c r="G23" s="4"/>
    </row>
    <row r="24" spans="1:7" x14ac:dyDescent="0.25">
      <c r="D24" s="1"/>
      <c r="E24" s="23"/>
      <c r="F24" s="23"/>
      <c r="G24" s="4"/>
    </row>
    <row r="25" spans="1:7" x14ac:dyDescent="0.25">
      <c r="A25" s="2" t="s">
        <v>15</v>
      </c>
      <c r="B25" s="3" t="s">
        <v>16</v>
      </c>
      <c r="D25" s="1"/>
      <c r="E25" s="23"/>
      <c r="F25" s="23"/>
      <c r="G25" s="4"/>
    </row>
    <row r="26" spans="1:7" ht="409.5" x14ac:dyDescent="0.25">
      <c r="A26" s="2" t="s">
        <v>2</v>
      </c>
      <c r="B26" s="144" t="s">
        <v>131</v>
      </c>
      <c r="D26" s="1"/>
      <c r="E26" s="23"/>
      <c r="F26" s="23"/>
      <c r="G26" s="4"/>
    </row>
    <row r="27" spans="1:7" x14ac:dyDescent="0.25">
      <c r="B27" s="3" t="s">
        <v>34</v>
      </c>
      <c r="C27" s="12" t="s">
        <v>14</v>
      </c>
      <c r="D27" s="12">
        <v>48</v>
      </c>
      <c r="E27" s="24"/>
      <c r="F27" s="24"/>
      <c r="G27" s="4"/>
    </row>
    <row r="28" spans="1:7" x14ac:dyDescent="0.25">
      <c r="B28" s="3" t="s">
        <v>52</v>
      </c>
      <c r="C28" s="12" t="s">
        <v>14</v>
      </c>
      <c r="D28" s="12">
        <v>24</v>
      </c>
      <c r="E28" s="24"/>
      <c r="F28" s="24"/>
      <c r="G28" s="4"/>
    </row>
    <row r="29" spans="1:7" x14ac:dyDescent="0.25">
      <c r="B29" s="3" t="s">
        <v>35</v>
      </c>
      <c r="C29" s="12" t="s">
        <v>14</v>
      </c>
      <c r="D29" s="12">
        <v>109</v>
      </c>
      <c r="E29" s="24"/>
      <c r="F29" s="24"/>
      <c r="G29" s="4"/>
    </row>
    <row r="30" spans="1:7" x14ac:dyDescent="0.25">
      <c r="D30" s="1"/>
      <c r="E30" s="23"/>
      <c r="F30" s="23"/>
      <c r="G30" s="4"/>
    </row>
    <row r="31" spans="1:7" ht="285" x14ac:dyDescent="0.25">
      <c r="A31" s="2" t="s">
        <v>17</v>
      </c>
      <c r="B31" s="141" t="s">
        <v>130</v>
      </c>
      <c r="D31" s="1"/>
      <c r="E31" s="23"/>
      <c r="F31" s="23"/>
      <c r="G31" s="4"/>
    </row>
    <row r="32" spans="1:7" x14ac:dyDescent="0.25">
      <c r="B32" s="3" t="s">
        <v>34</v>
      </c>
      <c r="C32" s="12" t="s">
        <v>4</v>
      </c>
      <c r="D32" s="12">
        <v>11.7</v>
      </c>
      <c r="E32" s="24"/>
      <c r="F32" s="24"/>
      <c r="G32" s="4"/>
    </row>
    <row r="33" spans="1:7" x14ac:dyDescent="0.25">
      <c r="B33" s="3" t="s">
        <v>35</v>
      </c>
      <c r="C33" s="12" t="s">
        <v>4</v>
      </c>
      <c r="D33" s="12">
        <v>1.3</v>
      </c>
      <c r="E33" s="24"/>
      <c r="F33" s="24"/>
      <c r="G33" s="4"/>
    </row>
    <row r="34" spans="1:7" x14ac:dyDescent="0.25">
      <c r="D34" s="1"/>
      <c r="E34" s="23"/>
      <c r="F34" s="23"/>
      <c r="G34" s="4"/>
    </row>
    <row r="35" spans="1:7" ht="135" customHeight="1" x14ac:dyDescent="0.25">
      <c r="A35" s="2" t="s">
        <v>11</v>
      </c>
      <c r="B35" s="5" t="s">
        <v>27</v>
      </c>
      <c r="D35" s="1"/>
      <c r="E35" s="23"/>
      <c r="F35" s="23"/>
      <c r="G35" s="4"/>
    </row>
    <row r="36" spans="1:7" x14ac:dyDescent="0.25">
      <c r="C36" s="13" t="s">
        <v>13</v>
      </c>
      <c r="D36" s="13">
        <v>1</v>
      </c>
      <c r="E36" s="25"/>
      <c r="F36" s="25"/>
      <c r="G36" s="4"/>
    </row>
    <row r="37" spans="1:7" x14ac:dyDescent="0.25">
      <c r="A37" s="15"/>
      <c r="B37" s="16" t="s">
        <v>43</v>
      </c>
      <c r="C37" s="14"/>
      <c r="D37" s="14"/>
      <c r="E37" s="26"/>
      <c r="F37" s="26"/>
      <c r="G37" s="4"/>
    </row>
    <row r="38" spans="1:7" x14ac:dyDescent="0.25">
      <c r="D38" s="1"/>
      <c r="E38" s="23"/>
      <c r="F38" s="23"/>
      <c r="G38" s="4"/>
    </row>
    <row r="39" spans="1:7" x14ac:dyDescent="0.25">
      <c r="A39" s="2" t="s">
        <v>18</v>
      </c>
      <c r="B39" s="3" t="s">
        <v>21</v>
      </c>
      <c r="D39" s="1"/>
      <c r="E39" s="23"/>
      <c r="F39" s="23"/>
      <c r="G39" s="4"/>
    </row>
    <row r="40" spans="1:7" ht="152.25" customHeight="1" x14ac:dyDescent="0.25">
      <c r="A40" s="2" t="s">
        <v>2</v>
      </c>
      <c r="B40" s="5" t="s">
        <v>160</v>
      </c>
      <c r="D40" s="1"/>
      <c r="E40" s="23"/>
      <c r="F40" s="23"/>
      <c r="G40" s="4"/>
    </row>
    <row r="41" spans="1:7" x14ac:dyDescent="0.25">
      <c r="B41" s="3" t="s">
        <v>34</v>
      </c>
      <c r="C41" s="12" t="s">
        <v>4</v>
      </c>
      <c r="D41" s="12">
        <v>199.4</v>
      </c>
      <c r="E41" s="24"/>
      <c r="F41" s="24"/>
      <c r="G41" s="4"/>
    </row>
    <row r="42" spans="1:7" x14ac:dyDescent="0.25">
      <c r="B42" s="3" t="s">
        <v>52</v>
      </c>
      <c r="C42" s="12" t="s">
        <v>4</v>
      </c>
      <c r="D42" s="12">
        <v>85.9</v>
      </c>
      <c r="E42" s="24"/>
      <c r="F42" s="24"/>
      <c r="G42" s="4"/>
    </row>
    <row r="43" spans="1:7" x14ac:dyDescent="0.25">
      <c r="B43" s="3" t="s">
        <v>35</v>
      </c>
      <c r="C43" s="12" t="s">
        <v>4</v>
      </c>
      <c r="D43" s="12">
        <v>421.2</v>
      </c>
      <c r="E43" s="24"/>
      <c r="F43" s="24"/>
      <c r="G43" s="4"/>
    </row>
    <row r="44" spans="1:7" x14ac:dyDescent="0.25">
      <c r="C44" s="13"/>
      <c r="D44" s="13"/>
      <c r="E44" s="25"/>
      <c r="F44" s="25"/>
      <c r="G44" s="4"/>
    </row>
    <row r="45" spans="1:7" ht="88.5" customHeight="1" x14ac:dyDescent="0.25">
      <c r="A45" s="2" t="s">
        <v>17</v>
      </c>
      <c r="B45" s="5" t="s">
        <v>39</v>
      </c>
      <c r="D45" s="1"/>
      <c r="E45" s="23"/>
      <c r="F45" s="23"/>
      <c r="G45" s="4"/>
    </row>
    <row r="46" spans="1:7" x14ac:dyDescent="0.25">
      <c r="C46" s="12" t="s">
        <v>12</v>
      </c>
      <c r="D46" s="12">
        <v>1</v>
      </c>
      <c r="E46" s="24"/>
      <c r="F46" s="24"/>
    </row>
    <row r="47" spans="1:7" x14ac:dyDescent="0.25">
      <c r="D47" s="1"/>
      <c r="E47" s="23"/>
      <c r="F47" s="23"/>
      <c r="G47" s="4"/>
    </row>
    <row r="48" spans="1:7" ht="150.75" customHeight="1" x14ac:dyDescent="0.25">
      <c r="A48" s="2" t="s">
        <v>11</v>
      </c>
      <c r="B48" s="5" t="s">
        <v>30</v>
      </c>
      <c r="D48" s="1"/>
      <c r="E48" s="23"/>
      <c r="F48" s="23"/>
      <c r="G48" s="4"/>
    </row>
    <row r="49" spans="1:7" x14ac:dyDescent="0.25">
      <c r="B49" s="3" t="s">
        <v>34</v>
      </c>
      <c r="C49" s="12" t="s">
        <v>4</v>
      </c>
      <c r="D49" s="12">
        <v>199.4</v>
      </c>
      <c r="E49" s="24"/>
      <c r="F49" s="24"/>
      <c r="G49" s="4"/>
    </row>
    <row r="50" spans="1:7" x14ac:dyDescent="0.25">
      <c r="B50" s="3" t="s">
        <v>52</v>
      </c>
      <c r="C50" s="12" t="s">
        <v>4</v>
      </c>
      <c r="D50" s="12">
        <v>85.9</v>
      </c>
      <c r="E50" s="24"/>
      <c r="F50" s="24"/>
      <c r="G50" s="4"/>
    </row>
    <row r="51" spans="1:7" x14ac:dyDescent="0.25">
      <c r="B51" s="3" t="s">
        <v>35</v>
      </c>
      <c r="C51" s="12" t="s">
        <v>4</v>
      </c>
      <c r="D51" s="12">
        <v>421.2</v>
      </c>
      <c r="E51" s="24"/>
      <c r="F51" s="24"/>
      <c r="G51" s="4"/>
    </row>
    <row r="52" spans="1:7" x14ac:dyDescent="0.25">
      <c r="D52" s="1"/>
      <c r="E52" s="23"/>
      <c r="F52" s="23"/>
      <c r="G52" s="4"/>
    </row>
    <row r="53" spans="1:7" ht="88.5" customHeight="1" x14ac:dyDescent="0.25">
      <c r="A53" s="2" t="s">
        <v>23</v>
      </c>
      <c r="B53" s="5" t="s">
        <v>40</v>
      </c>
      <c r="D53" s="1"/>
      <c r="E53" s="23"/>
      <c r="F53" s="23"/>
      <c r="G53" s="4"/>
    </row>
    <row r="54" spans="1:7" x14ac:dyDescent="0.25">
      <c r="C54" s="12" t="s">
        <v>12</v>
      </c>
      <c r="D54" s="12">
        <v>1</v>
      </c>
      <c r="E54" s="24"/>
      <c r="F54" s="24"/>
    </row>
    <row r="55" spans="1:7" x14ac:dyDescent="0.25">
      <c r="D55" s="1"/>
      <c r="E55" s="23"/>
      <c r="F55" s="23"/>
    </row>
    <row r="56" spans="1:7" ht="78.75" customHeight="1" x14ac:dyDescent="0.25">
      <c r="A56" s="2" t="s">
        <v>24</v>
      </c>
      <c r="B56" s="5" t="s">
        <v>28</v>
      </c>
      <c r="D56" s="1"/>
      <c r="E56" s="23"/>
      <c r="F56" s="23"/>
      <c r="G56" s="4"/>
    </row>
    <row r="57" spans="1:7" x14ac:dyDescent="0.25">
      <c r="C57" s="13" t="s">
        <v>12</v>
      </c>
      <c r="D57" s="13">
        <v>1</v>
      </c>
      <c r="E57" s="25"/>
      <c r="F57" s="25"/>
    </row>
    <row r="58" spans="1:7" x14ac:dyDescent="0.25">
      <c r="A58" s="15"/>
      <c r="B58" s="16" t="s">
        <v>45</v>
      </c>
      <c r="C58" s="14"/>
      <c r="D58" s="14"/>
      <c r="E58" s="26"/>
      <c r="F58" s="26"/>
    </row>
    <row r="65" spans="1:7" x14ac:dyDescent="0.25">
      <c r="B65" s="11" t="s">
        <v>41</v>
      </c>
    </row>
    <row r="66" spans="1:7" x14ac:dyDescent="0.25">
      <c r="B66" s="11"/>
    </row>
    <row r="67" spans="1:7" x14ac:dyDescent="0.25">
      <c r="A67" s="2" t="s">
        <v>0</v>
      </c>
      <c r="B67" s="3" t="s">
        <v>1</v>
      </c>
      <c r="C67" s="12"/>
      <c r="D67" s="7"/>
      <c r="E67" s="28"/>
      <c r="F67" s="28"/>
      <c r="G67" s="4"/>
    </row>
    <row r="68" spans="1:7" x14ac:dyDescent="0.25">
      <c r="A68" s="2" t="s">
        <v>15</v>
      </c>
      <c r="B68" s="3" t="s">
        <v>16</v>
      </c>
      <c r="C68" s="14"/>
      <c r="D68" s="14"/>
      <c r="E68" s="26"/>
      <c r="F68" s="26"/>
      <c r="G68" s="4"/>
    </row>
    <row r="69" spans="1:7" x14ac:dyDescent="0.25">
      <c r="A69" s="2" t="s">
        <v>18</v>
      </c>
      <c r="B69" s="3" t="s">
        <v>21</v>
      </c>
      <c r="C69" s="14"/>
      <c r="D69" s="14"/>
      <c r="E69" s="26"/>
      <c r="F69" s="26"/>
      <c r="G69" s="4"/>
    </row>
    <row r="70" spans="1:7" x14ac:dyDescent="0.25">
      <c r="D70" s="164" t="s">
        <v>47</v>
      </c>
      <c r="E70" s="164"/>
      <c r="F70" s="26"/>
    </row>
  </sheetData>
  <mergeCells count="1">
    <mergeCell ref="D70:E70"/>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opLeftCell="A52" workbookViewId="0">
      <selection activeCell="C69" sqref="C69"/>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154</v>
      </c>
      <c r="D3" s="1"/>
      <c r="E3" s="23"/>
      <c r="F3" s="23"/>
      <c r="G3" s="4"/>
    </row>
    <row r="4" spans="1:7" x14ac:dyDescent="0.25">
      <c r="B4" s="3" t="s">
        <v>34</v>
      </c>
      <c r="C4" s="12" t="s">
        <v>4</v>
      </c>
      <c r="D4" s="12">
        <v>0.3</v>
      </c>
      <c r="E4" s="24"/>
      <c r="F4" s="24"/>
      <c r="G4" s="4"/>
    </row>
    <row r="5" spans="1:7" x14ac:dyDescent="0.25">
      <c r="B5" s="3" t="s">
        <v>51</v>
      </c>
      <c r="C5" s="12" t="s">
        <v>4</v>
      </c>
      <c r="D5" s="12">
        <v>37.6</v>
      </c>
      <c r="E5" s="24"/>
      <c r="F5" s="24"/>
      <c r="G5" s="4"/>
    </row>
    <row r="6" spans="1:7" x14ac:dyDescent="0.25">
      <c r="D6" s="1"/>
      <c r="E6" s="23"/>
      <c r="F6" s="23"/>
      <c r="G6" s="4"/>
    </row>
    <row r="7" spans="1:7" ht="167.25" customHeight="1" x14ac:dyDescent="0.25">
      <c r="A7" s="2" t="s">
        <v>17</v>
      </c>
      <c r="B7" s="5" t="s">
        <v>37</v>
      </c>
      <c r="D7" s="1"/>
      <c r="E7" s="23"/>
      <c r="F7" s="23"/>
      <c r="G7" s="4"/>
    </row>
    <row r="8" spans="1:7" x14ac:dyDescent="0.25">
      <c r="B8" s="3" t="s">
        <v>34</v>
      </c>
      <c r="C8" s="12" t="s">
        <v>4</v>
      </c>
      <c r="D8" s="12">
        <v>0.3</v>
      </c>
      <c r="E8" s="24"/>
      <c r="F8" s="24"/>
      <c r="G8" s="4"/>
    </row>
    <row r="9" spans="1:7" x14ac:dyDescent="0.25">
      <c r="B9" s="3" t="s">
        <v>51</v>
      </c>
      <c r="C9" s="12" t="s">
        <v>4</v>
      </c>
      <c r="D9" s="12">
        <v>37.6</v>
      </c>
      <c r="E9" s="24"/>
      <c r="F9" s="24"/>
      <c r="G9" s="4"/>
    </row>
    <row r="10" spans="1:7" x14ac:dyDescent="0.25">
      <c r="D10" s="1"/>
      <c r="E10" s="23"/>
      <c r="F10" s="23"/>
      <c r="G10" s="4"/>
    </row>
    <row r="11" spans="1:7" ht="135.75" customHeight="1" x14ac:dyDescent="0.25">
      <c r="A11" s="2" t="s">
        <v>24</v>
      </c>
      <c r="B11" s="5" t="s">
        <v>26</v>
      </c>
      <c r="D11" s="1"/>
      <c r="E11" s="23"/>
      <c r="F11" s="23"/>
      <c r="G11" s="4"/>
    </row>
    <row r="12" spans="1:7" x14ac:dyDescent="0.25">
      <c r="C12" s="12" t="s">
        <v>12</v>
      </c>
      <c r="D12" s="12">
        <v>1</v>
      </c>
      <c r="E12" s="24"/>
      <c r="F12" s="24"/>
      <c r="G12" s="4"/>
    </row>
    <row r="13" spans="1:7" x14ac:dyDescent="0.25">
      <c r="D13" s="1"/>
      <c r="E13" s="23"/>
      <c r="F13" s="23"/>
      <c r="G13" s="4"/>
    </row>
    <row r="14" spans="1:7" ht="150" x14ac:dyDescent="0.25">
      <c r="A14" s="2" t="s">
        <v>25</v>
      </c>
      <c r="B14" s="5" t="s">
        <v>38</v>
      </c>
      <c r="D14" s="1"/>
      <c r="E14" s="23"/>
      <c r="F14" s="23"/>
      <c r="G14" s="4"/>
    </row>
    <row r="15" spans="1:7" x14ac:dyDescent="0.25">
      <c r="A15" s="2"/>
      <c r="B15" s="5"/>
      <c r="C15" s="12" t="s">
        <v>13</v>
      </c>
      <c r="D15" s="12">
        <v>1</v>
      </c>
      <c r="E15" s="133"/>
      <c r="F15" s="133"/>
      <c r="G15" s="4"/>
    </row>
    <row r="16" spans="1:7" x14ac:dyDescent="0.25">
      <c r="A16" s="2"/>
      <c r="B16" s="5"/>
      <c r="C16" s="13"/>
      <c r="D16" s="13"/>
      <c r="E16" s="134"/>
      <c r="F16" s="134"/>
      <c r="G16" s="4"/>
    </row>
    <row r="17" spans="1:7" ht="409.5" x14ac:dyDescent="0.25">
      <c r="A17" s="2" t="s">
        <v>128</v>
      </c>
      <c r="B17" s="144" t="s">
        <v>129</v>
      </c>
      <c r="C17" s="13"/>
      <c r="D17" s="13"/>
      <c r="E17" s="134"/>
      <c r="F17" s="134"/>
      <c r="G17" s="4"/>
    </row>
    <row r="18" spans="1:7" x14ac:dyDescent="0.25">
      <c r="A18" s="2"/>
      <c r="B18" s="3" t="s">
        <v>34</v>
      </c>
      <c r="C18" s="142" t="s">
        <v>13</v>
      </c>
      <c r="D18" s="142">
        <f>ROUNDUP((0.3/40)*5,0)</f>
        <v>1</v>
      </c>
      <c r="E18" s="143"/>
      <c r="F18" s="143"/>
      <c r="G18" s="4"/>
    </row>
    <row r="19" spans="1:7" x14ac:dyDescent="0.25">
      <c r="A19" s="2"/>
      <c r="B19" s="3" t="s">
        <v>51</v>
      </c>
      <c r="C19" s="142" t="s">
        <v>13</v>
      </c>
      <c r="D19" s="142">
        <f>ROUNDUP((37.6/40)*5,0)</f>
        <v>5</v>
      </c>
      <c r="E19" s="143"/>
      <c r="F19" s="143"/>
      <c r="G19" s="4"/>
    </row>
    <row r="20" spans="1:7"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51</v>
      </c>
      <c r="C24" s="12" t="s">
        <v>14</v>
      </c>
      <c r="D24" s="12">
        <v>10</v>
      </c>
      <c r="E24" s="24"/>
      <c r="F24" s="24"/>
      <c r="G24" s="4"/>
    </row>
    <row r="25" spans="1:7" x14ac:dyDescent="0.25">
      <c r="C25" s="13"/>
      <c r="D25" s="13"/>
      <c r="E25" s="134"/>
      <c r="F25" s="134"/>
      <c r="G25" s="4"/>
    </row>
    <row r="26" spans="1:7" ht="135" customHeight="1" x14ac:dyDescent="0.25">
      <c r="A26" s="2" t="s">
        <v>3</v>
      </c>
      <c r="B26" s="5" t="s">
        <v>27</v>
      </c>
      <c r="D26" s="1"/>
      <c r="E26" s="23"/>
      <c r="F26" s="23"/>
      <c r="G26" s="4"/>
    </row>
    <row r="27" spans="1:7" x14ac:dyDescent="0.25">
      <c r="C27" s="13" t="s">
        <v>13</v>
      </c>
      <c r="D27" s="13">
        <v>1</v>
      </c>
      <c r="E27" s="25"/>
      <c r="F27" s="25"/>
      <c r="G27" s="4"/>
    </row>
    <row r="28" spans="1:7" x14ac:dyDescent="0.25">
      <c r="A28" s="15"/>
      <c r="B28" s="16" t="s">
        <v>43</v>
      </c>
      <c r="C28" s="14"/>
      <c r="D28" s="14"/>
      <c r="E28" s="26"/>
      <c r="F28" s="26"/>
      <c r="G28" s="4"/>
    </row>
    <row r="29" spans="1:7" x14ac:dyDescent="0.25">
      <c r="D29" s="1"/>
      <c r="E29" s="23"/>
      <c r="F29" s="23"/>
      <c r="G29" s="4"/>
    </row>
    <row r="30" spans="1:7" x14ac:dyDescent="0.25">
      <c r="A30" s="2" t="s">
        <v>18</v>
      </c>
      <c r="B30" s="3" t="s">
        <v>21</v>
      </c>
      <c r="D30" s="1"/>
      <c r="E30" s="23"/>
      <c r="F30" s="23"/>
      <c r="G30" s="4"/>
    </row>
    <row r="31" spans="1:7" ht="152.25" customHeight="1" x14ac:dyDescent="0.25">
      <c r="A31" s="2" t="s">
        <v>2</v>
      </c>
      <c r="B31" s="5" t="s">
        <v>160</v>
      </c>
      <c r="D31" s="1"/>
      <c r="E31" s="23"/>
      <c r="F31" s="23"/>
      <c r="G31" s="4"/>
    </row>
    <row r="32" spans="1:7" x14ac:dyDescent="0.25">
      <c r="B32" s="3" t="s">
        <v>34</v>
      </c>
      <c r="C32" s="12" t="s">
        <v>4</v>
      </c>
      <c r="D32" s="12">
        <v>0.3</v>
      </c>
      <c r="E32" s="24"/>
      <c r="F32" s="24"/>
      <c r="G32" s="4"/>
    </row>
    <row r="33" spans="1:7" x14ac:dyDescent="0.25">
      <c r="B33" s="3" t="s">
        <v>51</v>
      </c>
      <c r="C33" s="12" t="s">
        <v>4</v>
      </c>
      <c r="D33" s="12">
        <v>37.6</v>
      </c>
      <c r="E33" s="24"/>
      <c r="F33" s="24"/>
      <c r="G33" s="4"/>
    </row>
    <row r="34" spans="1:7" x14ac:dyDescent="0.25">
      <c r="C34" s="13"/>
      <c r="D34" s="13"/>
      <c r="E34" s="25"/>
      <c r="F34" s="25"/>
      <c r="G34" s="4"/>
    </row>
    <row r="35" spans="1:7" ht="88.5" customHeight="1" x14ac:dyDescent="0.25">
      <c r="A35" s="2" t="s">
        <v>17</v>
      </c>
      <c r="B35" s="5" t="s">
        <v>39</v>
      </c>
      <c r="D35" s="1"/>
      <c r="E35" s="23"/>
      <c r="F35" s="23"/>
      <c r="G35" s="4"/>
    </row>
    <row r="36" spans="1:7" x14ac:dyDescent="0.25">
      <c r="C36" s="12" t="s">
        <v>12</v>
      </c>
      <c r="D36" s="12">
        <v>1</v>
      </c>
      <c r="E36" s="24"/>
      <c r="F36" s="24"/>
    </row>
    <row r="37" spans="1:7" x14ac:dyDescent="0.25">
      <c r="D37" s="1"/>
      <c r="E37" s="23"/>
      <c r="F37" s="23"/>
      <c r="G37" s="4"/>
    </row>
    <row r="38" spans="1:7" ht="150.75" customHeight="1" x14ac:dyDescent="0.25">
      <c r="A38" s="2" t="s">
        <v>11</v>
      </c>
      <c r="B38" s="5" t="s">
        <v>30</v>
      </c>
      <c r="D38" s="1"/>
      <c r="E38" s="23"/>
      <c r="F38" s="23"/>
      <c r="G38" s="4"/>
    </row>
    <row r="39" spans="1:7" x14ac:dyDescent="0.25">
      <c r="B39" s="3" t="s">
        <v>34</v>
      </c>
      <c r="C39" s="12" t="s">
        <v>4</v>
      </c>
      <c r="D39" s="12">
        <v>0.3</v>
      </c>
      <c r="E39" s="24"/>
      <c r="F39" s="24"/>
      <c r="G39" s="4"/>
    </row>
    <row r="40" spans="1:7" x14ac:dyDescent="0.25">
      <c r="B40" s="3" t="s">
        <v>51</v>
      </c>
      <c r="C40" s="12" t="s">
        <v>4</v>
      </c>
      <c r="D40" s="12">
        <v>37.6</v>
      </c>
      <c r="E40" s="24"/>
      <c r="F40" s="24"/>
      <c r="G40" s="4"/>
    </row>
    <row r="41" spans="1:7" x14ac:dyDescent="0.25">
      <c r="D41" s="1"/>
      <c r="E41" s="23"/>
      <c r="F41" s="23"/>
      <c r="G41" s="4"/>
    </row>
    <row r="42" spans="1:7" ht="88.5" customHeight="1" x14ac:dyDescent="0.25">
      <c r="A42" s="2" t="s">
        <v>23</v>
      </c>
      <c r="B42" s="5" t="s">
        <v>40</v>
      </c>
      <c r="D42" s="1"/>
      <c r="E42" s="23"/>
      <c r="F42" s="23"/>
      <c r="G42" s="4"/>
    </row>
    <row r="43" spans="1:7" x14ac:dyDescent="0.25">
      <c r="C43" s="12" t="s">
        <v>12</v>
      </c>
      <c r="D43" s="12">
        <v>1</v>
      </c>
      <c r="E43" s="24"/>
      <c r="F43" s="24"/>
    </row>
    <row r="44" spans="1:7" x14ac:dyDescent="0.25">
      <c r="D44" s="1"/>
      <c r="E44" s="23"/>
      <c r="F44" s="23"/>
    </row>
    <row r="45" spans="1:7" ht="78.75" customHeight="1" x14ac:dyDescent="0.25">
      <c r="A45" s="2" t="s">
        <v>24</v>
      </c>
      <c r="B45" s="5" t="s">
        <v>28</v>
      </c>
      <c r="D45" s="1"/>
      <c r="E45" s="23"/>
      <c r="F45" s="23"/>
      <c r="G45" s="4"/>
    </row>
    <row r="46" spans="1:7" x14ac:dyDescent="0.25">
      <c r="C46" s="13" t="s">
        <v>12</v>
      </c>
      <c r="D46" s="13">
        <v>1</v>
      </c>
      <c r="E46" s="25"/>
      <c r="F46" s="25"/>
    </row>
    <row r="47" spans="1:7" x14ac:dyDescent="0.25">
      <c r="A47" s="15"/>
      <c r="B47" s="16" t="s">
        <v>45</v>
      </c>
      <c r="C47" s="14"/>
      <c r="D47" s="14"/>
      <c r="E47" s="26"/>
      <c r="F47" s="26"/>
    </row>
    <row r="54" spans="1:7" x14ac:dyDescent="0.25">
      <c r="B54" s="11" t="s">
        <v>41</v>
      </c>
    </row>
    <row r="55" spans="1:7" x14ac:dyDescent="0.25">
      <c r="B55" s="11"/>
    </row>
    <row r="56" spans="1:7" x14ac:dyDescent="0.25">
      <c r="A56" s="2" t="s">
        <v>0</v>
      </c>
      <c r="B56" s="3" t="s">
        <v>1</v>
      </c>
      <c r="C56" s="12"/>
      <c r="D56" s="7"/>
      <c r="E56" s="28"/>
      <c r="F56" s="28"/>
      <c r="G56" s="4"/>
    </row>
    <row r="57" spans="1:7" x14ac:dyDescent="0.25">
      <c r="A57" s="2" t="s">
        <v>15</v>
      </c>
      <c r="B57" s="3" t="s">
        <v>16</v>
      </c>
      <c r="C57" s="14"/>
      <c r="D57" s="14"/>
      <c r="E57" s="26"/>
      <c r="F57" s="26"/>
      <c r="G57" s="4"/>
    </row>
    <row r="58" spans="1:7" x14ac:dyDescent="0.25">
      <c r="A58" s="2" t="s">
        <v>18</v>
      </c>
      <c r="B58" s="3" t="s">
        <v>21</v>
      </c>
      <c r="C58" s="14"/>
      <c r="D58" s="14"/>
      <c r="E58" s="26"/>
      <c r="F58" s="26"/>
      <c r="G58" s="4"/>
    </row>
    <row r="59" spans="1:7" x14ac:dyDescent="0.25">
      <c r="D59" s="164" t="s">
        <v>47</v>
      </c>
      <c r="E59" s="164"/>
      <c r="F59" s="26"/>
    </row>
  </sheetData>
  <mergeCells count="1">
    <mergeCell ref="D59:E59"/>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opLeftCell="A58" workbookViewId="0">
      <selection activeCell="C80" sqref="C8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153</v>
      </c>
      <c r="D3" s="1"/>
      <c r="E3" s="23"/>
      <c r="F3" s="23"/>
      <c r="G3" s="4"/>
    </row>
    <row r="4" spans="1:7" x14ac:dyDescent="0.25">
      <c r="B4" s="3" t="s">
        <v>34</v>
      </c>
      <c r="C4" s="12" t="s">
        <v>4</v>
      </c>
      <c r="D4" s="12">
        <v>0.4</v>
      </c>
      <c r="E4" s="24"/>
      <c r="F4" s="24"/>
      <c r="G4" s="4"/>
    </row>
    <row r="5" spans="1:7" x14ac:dyDescent="0.25">
      <c r="B5" s="3" t="s">
        <v>51</v>
      </c>
      <c r="C5" s="12" t="s">
        <v>4</v>
      </c>
      <c r="D5" s="12">
        <v>62.5</v>
      </c>
      <c r="E5" s="24"/>
      <c r="F5" s="24"/>
      <c r="G5" s="4"/>
    </row>
    <row r="6" spans="1:7" x14ac:dyDescent="0.25">
      <c r="B6" s="3" t="s">
        <v>52</v>
      </c>
      <c r="C6" s="12" t="s">
        <v>4</v>
      </c>
      <c r="D6" s="12">
        <v>141.4</v>
      </c>
      <c r="E6" s="24"/>
      <c r="F6" s="24"/>
      <c r="G6" s="4"/>
    </row>
    <row r="7" spans="1:7" x14ac:dyDescent="0.25">
      <c r="B7" s="3" t="s">
        <v>35</v>
      </c>
      <c r="C7" s="12" t="s">
        <v>4</v>
      </c>
      <c r="D7" s="12">
        <v>136.4</v>
      </c>
      <c r="E7" s="24"/>
      <c r="F7" s="24"/>
      <c r="G7" s="4"/>
    </row>
    <row r="8" spans="1:7" x14ac:dyDescent="0.25">
      <c r="D8" s="1"/>
      <c r="E8" s="23"/>
      <c r="F8" s="23"/>
      <c r="G8" s="4"/>
    </row>
    <row r="9" spans="1:7" ht="167.25" customHeight="1" x14ac:dyDescent="0.25">
      <c r="A9" s="2" t="s">
        <v>17</v>
      </c>
      <c r="B9" s="5" t="s">
        <v>37</v>
      </c>
      <c r="D9" s="1"/>
      <c r="E9" s="23"/>
      <c r="F9" s="23"/>
      <c r="G9" s="4"/>
    </row>
    <row r="10" spans="1:7" x14ac:dyDescent="0.25">
      <c r="B10" s="3" t="s">
        <v>34</v>
      </c>
      <c r="C10" s="12" t="s">
        <v>4</v>
      </c>
      <c r="D10" s="12">
        <v>0.4</v>
      </c>
      <c r="E10" s="24"/>
      <c r="F10" s="24"/>
      <c r="G10" s="4"/>
    </row>
    <row r="11" spans="1:7" x14ac:dyDescent="0.25">
      <c r="B11" s="3" t="s">
        <v>51</v>
      </c>
      <c r="C11" s="12" t="s">
        <v>4</v>
      </c>
      <c r="D11" s="12">
        <v>62.5</v>
      </c>
      <c r="E11" s="24"/>
      <c r="F11" s="24"/>
      <c r="G11" s="4"/>
    </row>
    <row r="12" spans="1:7" x14ac:dyDescent="0.25">
      <c r="B12" s="3" t="s">
        <v>52</v>
      </c>
      <c r="C12" s="12" t="s">
        <v>4</v>
      </c>
      <c r="D12" s="12">
        <v>141.4</v>
      </c>
      <c r="E12" s="24"/>
      <c r="F12" s="24"/>
      <c r="G12" s="4"/>
    </row>
    <row r="13" spans="1:7" x14ac:dyDescent="0.25">
      <c r="B13" s="3" t="s">
        <v>35</v>
      </c>
      <c r="C13" s="12" t="s">
        <v>4</v>
      </c>
      <c r="D13" s="12">
        <v>136.4</v>
      </c>
      <c r="E13" s="24"/>
      <c r="F13" s="24"/>
      <c r="G13" s="4"/>
    </row>
    <row r="14" spans="1:7" x14ac:dyDescent="0.25">
      <c r="D14" s="1"/>
      <c r="E14" s="23"/>
      <c r="F14" s="23"/>
      <c r="G14" s="4"/>
    </row>
    <row r="15" spans="1:7" ht="135.75" customHeight="1" x14ac:dyDescent="0.25">
      <c r="A15" s="2" t="s">
        <v>24</v>
      </c>
      <c r="B15" s="5" t="s">
        <v>26</v>
      </c>
      <c r="D15" s="1"/>
      <c r="E15" s="23"/>
      <c r="F15" s="23"/>
      <c r="G15" s="4"/>
    </row>
    <row r="16" spans="1:7" x14ac:dyDescent="0.25">
      <c r="C16" s="12" t="s">
        <v>12</v>
      </c>
      <c r="D16" s="12">
        <v>1</v>
      </c>
      <c r="E16" s="24"/>
      <c r="F16" s="24"/>
      <c r="G16" s="4"/>
    </row>
    <row r="17" spans="1:7" x14ac:dyDescent="0.25">
      <c r="D17" s="1"/>
      <c r="E17" s="23"/>
      <c r="F17" s="23"/>
      <c r="G17" s="4"/>
    </row>
    <row r="18" spans="1:7" ht="150" x14ac:dyDescent="0.25">
      <c r="A18" s="2" t="s">
        <v>25</v>
      </c>
      <c r="B18" s="5" t="s">
        <v>38</v>
      </c>
      <c r="D18" s="1"/>
      <c r="E18" s="23"/>
      <c r="F18" s="23"/>
      <c r="G18" s="4"/>
    </row>
    <row r="19" spans="1:7" x14ac:dyDescent="0.25">
      <c r="A19" s="2"/>
      <c r="B19" s="5"/>
      <c r="C19" s="12" t="s">
        <v>13</v>
      </c>
      <c r="D19" s="12">
        <v>1</v>
      </c>
      <c r="E19" s="133"/>
      <c r="F19" s="133"/>
      <c r="G19" s="4"/>
    </row>
    <row r="20" spans="1:7" x14ac:dyDescent="0.25">
      <c r="A20" s="2"/>
      <c r="B20" s="5"/>
      <c r="C20" s="13"/>
      <c r="D20" s="13"/>
      <c r="E20" s="134"/>
      <c r="F20" s="134"/>
      <c r="G20" s="4"/>
    </row>
    <row r="21" spans="1:7" ht="409.5" x14ac:dyDescent="0.25">
      <c r="A21" s="2" t="s">
        <v>128</v>
      </c>
      <c r="B21" s="144" t="s">
        <v>129</v>
      </c>
      <c r="C21" s="13"/>
      <c r="D21" s="13"/>
      <c r="E21" s="134"/>
      <c r="F21" s="134"/>
      <c r="G21" s="4"/>
    </row>
    <row r="22" spans="1:7" x14ac:dyDescent="0.25">
      <c r="A22" s="2"/>
      <c r="B22" s="3" t="s">
        <v>34</v>
      </c>
      <c r="C22" s="142" t="s">
        <v>13</v>
      </c>
      <c r="D22" s="142">
        <f>ROUNDUP((0.4/40)*5,0)</f>
        <v>1</v>
      </c>
      <c r="E22" s="143"/>
      <c r="F22" s="143"/>
      <c r="G22" s="4"/>
    </row>
    <row r="23" spans="1:7" x14ac:dyDescent="0.25">
      <c r="A23" s="2"/>
      <c r="B23" s="3" t="s">
        <v>51</v>
      </c>
      <c r="C23" s="142" t="s">
        <v>13</v>
      </c>
      <c r="D23" s="142">
        <f>ROUNDUP((62.5/40)*5,0)</f>
        <v>8</v>
      </c>
      <c r="E23" s="143"/>
      <c r="F23" s="143"/>
      <c r="G23" s="4"/>
    </row>
    <row r="24" spans="1:7" x14ac:dyDescent="0.25">
      <c r="A24" s="2"/>
      <c r="B24" s="3" t="s">
        <v>52</v>
      </c>
      <c r="C24" s="142" t="s">
        <v>13</v>
      </c>
      <c r="D24" s="142">
        <f>ROUNDUP((141.4/40)*5,0)</f>
        <v>18</v>
      </c>
      <c r="E24" s="143"/>
      <c r="F24" s="143"/>
      <c r="G24" s="4"/>
    </row>
    <row r="25" spans="1:7" x14ac:dyDescent="0.25">
      <c r="A25" s="2"/>
      <c r="B25" s="3" t="s">
        <v>35</v>
      </c>
      <c r="C25" s="142" t="s">
        <v>13</v>
      </c>
      <c r="D25" s="142">
        <f>ROUNDUP((136.4/40)*5,0)</f>
        <v>18</v>
      </c>
      <c r="E25" s="143"/>
      <c r="F25" s="143"/>
      <c r="G25" s="4"/>
    </row>
    <row r="26" spans="1:7" x14ac:dyDescent="0.25">
      <c r="A26" s="15"/>
      <c r="B26" s="16" t="s">
        <v>42</v>
      </c>
      <c r="C26" s="14"/>
      <c r="D26" s="14"/>
      <c r="E26" s="26"/>
      <c r="F26" s="26"/>
      <c r="G26" s="4"/>
    </row>
    <row r="27" spans="1:7" x14ac:dyDescent="0.25">
      <c r="D27" s="1"/>
      <c r="E27" s="23"/>
      <c r="F27" s="23"/>
      <c r="G27" s="4"/>
    </row>
    <row r="28" spans="1:7" x14ac:dyDescent="0.25">
      <c r="A28" s="2" t="s">
        <v>15</v>
      </c>
      <c r="B28" s="3" t="s">
        <v>16</v>
      </c>
      <c r="D28" s="1"/>
      <c r="E28" s="23"/>
      <c r="F28" s="23"/>
      <c r="G28" s="4"/>
    </row>
    <row r="29" spans="1:7" ht="409.5" x14ac:dyDescent="0.25">
      <c r="A29" s="2" t="s">
        <v>2</v>
      </c>
      <c r="B29" s="144" t="s">
        <v>131</v>
      </c>
      <c r="D29" s="1"/>
      <c r="E29" s="23"/>
      <c r="F29" s="23"/>
      <c r="G29" s="4"/>
    </row>
    <row r="30" spans="1:7" x14ac:dyDescent="0.25">
      <c r="B30" s="3" t="s">
        <v>34</v>
      </c>
      <c r="C30" s="12" t="s">
        <v>14</v>
      </c>
      <c r="D30" s="12">
        <v>1</v>
      </c>
      <c r="E30" s="24"/>
      <c r="F30" s="24"/>
      <c r="G30" s="4"/>
    </row>
    <row r="31" spans="1:7" x14ac:dyDescent="0.25">
      <c r="B31" s="3" t="s">
        <v>51</v>
      </c>
      <c r="C31" s="12" t="s">
        <v>14</v>
      </c>
      <c r="D31" s="12">
        <v>15</v>
      </c>
      <c r="E31" s="133"/>
      <c r="F31" s="133"/>
      <c r="G31" s="4"/>
    </row>
    <row r="32" spans="1:7" x14ac:dyDescent="0.25">
      <c r="B32" s="3" t="s">
        <v>52</v>
      </c>
      <c r="C32" s="12" t="s">
        <v>14</v>
      </c>
      <c r="D32" s="12">
        <v>27</v>
      </c>
      <c r="E32" s="24"/>
      <c r="F32" s="24"/>
      <c r="G32" s="4"/>
    </row>
    <row r="33" spans="1:7" x14ac:dyDescent="0.25">
      <c r="B33" s="3" t="s">
        <v>35</v>
      </c>
      <c r="C33" s="12" t="s">
        <v>14</v>
      </c>
      <c r="D33" s="12">
        <v>30</v>
      </c>
      <c r="E33" s="24"/>
      <c r="F33" s="24"/>
      <c r="G33" s="4"/>
    </row>
    <row r="34" spans="1:7" x14ac:dyDescent="0.25">
      <c r="D34" s="1"/>
      <c r="E34" s="23"/>
      <c r="F34" s="23"/>
      <c r="G34" s="4"/>
    </row>
    <row r="35" spans="1:7" ht="135" customHeight="1" x14ac:dyDescent="0.25">
      <c r="A35" s="2" t="s">
        <v>3</v>
      </c>
      <c r="B35" s="5" t="s">
        <v>27</v>
      </c>
      <c r="D35" s="1"/>
      <c r="E35" s="23"/>
      <c r="F35" s="23"/>
      <c r="G35" s="4"/>
    </row>
    <row r="36" spans="1:7" x14ac:dyDescent="0.25">
      <c r="C36" s="13" t="s">
        <v>13</v>
      </c>
      <c r="D36" s="13">
        <v>1</v>
      </c>
      <c r="E36" s="25"/>
      <c r="F36" s="25"/>
      <c r="G36" s="4"/>
    </row>
    <row r="37" spans="1:7" x14ac:dyDescent="0.25">
      <c r="A37" s="15"/>
      <c r="B37" s="16" t="s">
        <v>43</v>
      </c>
      <c r="C37" s="14"/>
      <c r="D37" s="14"/>
      <c r="E37" s="26"/>
      <c r="F37" s="26"/>
      <c r="G37" s="4"/>
    </row>
    <row r="38" spans="1:7" x14ac:dyDescent="0.25">
      <c r="D38" s="1"/>
      <c r="E38" s="23"/>
      <c r="F38" s="23"/>
      <c r="G38" s="4"/>
    </row>
    <row r="39" spans="1:7" x14ac:dyDescent="0.25">
      <c r="A39" s="2" t="s">
        <v>18</v>
      </c>
      <c r="B39" s="3" t="s">
        <v>21</v>
      </c>
      <c r="D39" s="1"/>
      <c r="E39" s="23"/>
      <c r="F39" s="23"/>
      <c r="G39" s="4"/>
    </row>
    <row r="40" spans="1:7" ht="152.25" customHeight="1" x14ac:dyDescent="0.25">
      <c r="A40" s="2" t="s">
        <v>2</v>
      </c>
      <c r="B40" s="5" t="s">
        <v>160</v>
      </c>
      <c r="D40" s="1"/>
      <c r="E40" s="23"/>
      <c r="F40" s="23"/>
      <c r="G40" s="4"/>
    </row>
    <row r="41" spans="1:7" x14ac:dyDescent="0.25">
      <c r="B41" s="3" t="s">
        <v>34</v>
      </c>
      <c r="C41" s="12" t="s">
        <v>4</v>
      </c>
      <c r="D41" s="12">
        <v>0.4</v>
      </c>
      <c r="E41" s="24"/>
      <c r="F41" s="24"/>
      <c r="G41" s="4"/>
    </row>
    <row r="42" spans="1:7" x14ac:dyDescent="0.25">
      <c r="B42" s="3" t="s">
        <v>51</v>
      </c>
      <c r="C42" s="12" t="s">
        <v>4</v>
      </c>
      <c r="D42" s="12">
        <v>62.5</v>
      </c>
      <c r="E42" s="24"/>
      <c r="F42" s="24"/>
      <c r="G42" s="4"/>
    </row>
    <row r="43" spans="1:7" x14ac:dyDescent="0.25">
      <c r="B43" s="3" t="s">
        <v>52</v>
      </c>
      <c r="C43" s="12" t="s">
        <v>4</v>
      </c>
      <c r="D43" s="12">
        <v>141.4</v>
      </c>
      <c r="E43" s="24"/>
      <c r="F43" s="24"/>
      <c r="G43" s="4"/>
    </row>
    <row r="44" spans="1:7" x14ac:dyDescent="0.25">
      <c r="B44" s="3" t="s">
        <v>35</v>
      </c>
      <c r="C44" s="12" t="s">
        <v>4</v>
      </c>
      <c r="D44" s="12">
        <v>136.4</v>
      </c>
      <c r="E44" s="24"/>
      <c r="F44" s="24"/>
      <c r="G44" s="4"/>
    </row>
    <row r="45" spans="1:7" x14ac:dyDescent="0.25">
      <c r="C45" s="13"/>
      <c r="D45" s="13"/>
      <c r="E45" s="25"/>
      <c r="F45" s="25"/>
      <c r="G45" s="4"/>
    </row>
    <row r="46" spans="1:7" ht="88.5" customHeight="1" x14ac:dyDescent="0.25">
      <c r="A46" s="2" t="s">
        <v>17</v>
      </c>
      <c r="B46" s="5" t="s">
        <v>39</v>
      </c>
      <c r="D46" s="1"/>
      <c r="E46" s="23"/>
      <c r="F46" s="23"/>
      <c r="G46" s="4"/>
    </row>
    <row r="47" spans="1:7" x14ac:dyDescent="0.25">
      <c r="C47" s="12" t="s">
        <v>12</v>
      </c>
      <c r="D47" s="12">
        <v>1</v>
      </c>
      <c r="E47" s="24"/>
      <c r="F47" s="24"/>
    </row>
    <row r="48" spans="1:7" x14ac:dyDescent="0.25">
      <c r="D48" s="1"/>
      <c r="E48" s="23"/>
      <c r="F48" s="23"/>
      <c r="G48" s="4"/>
    </row>
    <row r="49" spans="1:7" ht="150.75" customHeight="1" x14ac:dyDescent="0.25">
      <c r="A49" s="2" t="s">
        <v>11</v>
      </c>
      <c r="B49" s="5" t="s">
        <v>30</v>
      </c>
      <c r="D49" s="1"/>
      <c r="E49" s="23"/>
      <c r="F49" s="23"/>
      <c r="G49" s="4"/>
    </row>
    <row r="50" spans="1:7" x14ac:dyDescent="0.25">
      <c r="B50" s="3" t="s">
        <v>34</v>
      </c>
      <c r="C50" s="12" t="s">
        <v>4</v>
      </c>
      <c r="D50" s="12">
        <v>0.4</v>
      </c>
      <c r="E50" s="24"/>
      <c r="F50" s="24"/>
      <c r="G50" s="4"/>
    </row>
    <row r="51" spans="1:7" x14ac:dyDescent="0.25">
      <c r="B51" s="3" t="s">
        <v>51</v>
      </c>
      <c r="C51" s="12" t="s">
        <v>4</v>
      </c>
      <c r="D51" s="12">
        <v>62.5</v>
      </c>
      <c r="E51" s="133"/>
      <c r="F51" s="24"/>
      <c r="G51" s="4"/>
    </row>
    <row r="52" spans="1:7" x14ac:dyDescent="0.25">
      <c r="B52" s="3" t="s">
        <v>52</v>
      </c>
      <c r="C52" s="12" t="s">
        <v>4</v>
      </c>
      <c r="D52" s="12">
        <v>141.4</v>
      </c>
      <c r="E52" s="24"/>
      <c r="F52" s="24"/>
      <c r="G52" s="4"/>
    </row>
    <row r="53" spans="1:7" x14ac:dyDescent="0.25">
      <c r="B53" s="3" t="s">
        <v>35</v>
      </c>
      <c r="C53" s="12" t="s">
        <v>4</v>
      </c>
      <c r="D53" s="12">
        <v>136.4</v>
      </c>
      <c r="E53" s="24"/>
      <c r="F53" s="24"/>
      <c r="G53" s="4"/>
    </row>
    <row r="54" spans="1:7" x14ac:dyDescent="0.25">
      <c r="D54" s="1"/>
      <c r="E54" s="23"/>
      <c r="F54" s="23"/>
      <c r="G54" s="4"/>
    </row>
    <row r="55" spans="1:7" ht="88.5" customHeight="1" x14ac:dyDescent="0.25">
      <c r="A55" s="2" t="s">
        <v>23</v>
      </c>
      <c r="B55" s="5" t="s">
        <v>40</v>
      </c>
      <c r="D55" s="1"/>
      <c r="E55" s="23"/>
      <c r="F55" s="23"/>
      <c r="G55" s="4"/>
    </row>
    <row r="56" spans="1:7" x14ac:dyDescent="0.25">
      <c r="C56" s="12" t="s">
        <v>12</v>
      </c>
      <c r="D56" s="12">
        <v>1</v>
      </c>
      <c r="E56" s="24"/>
      <c r="F56" s="24"/>
    </row>
    <row r="57" spans="1:7" x14ac:dyDescent="0.25">
      <c r="D57" s="1"/>
      <c r="E57" s="23"/>
      <c r="F57" s="23"/>
    </row>
    <row r="58" spans="1:7" ht="78.75" customHeight="1" x14ac:dyDescent="0.25">
      <c r="A58" s="2" t="s">
        <v>24</v>
      </c>
      <c r="B58" s="5" t="s">
        <v>28</v>
      </c>
      <c r="D58" s="1"/>
      <c r="E58" s="23"/>
      <c r="F58" s="23"/>
      <c r="G58" s="4"/>
    </row>
    <row r="59" spans="1:7" x14ac:dyDescent="0.25">
      <c r="C59" s="13" t="s">
        <v>12</v>
      </c>
      <c r="D59" s="13">
        <v>1</v>
      </c>
      <c r="E59" s="25"/>
      <c r="F59" s="25"/>
    </row>
    <row r="60" spans="1:7" x14ac:dyDescent="0.25">
      <c r="A60" s="15"/>
      <c r="B60" s="16" t="s">
        <v>45</v>
      </c>
      <c r="C60" s="14"/>
      <c r="D60" s="14"/>
      <c r="E60" s="26"/>
      <c r="F60" s="26"/>
    </row>
    <row r="67" spans="1:7" x14ac:dyDescent="0.25">
      <c r="B67" s="11" t="s">
        <v>41</v>
      </c>
    </row>
    <row r="68" spans="1:7" x14ac:dyDescent="0.25">
      <c r="B68" s="11"/>
    </row>
    <row r="69" spans="1:7" x14ac:dyDescent="0.25">
      <c r="A69" s="2" t="s">
        <v>0</v>
      </c>
      <c r="B69" s="3" t="s">
        <v>1</v>
      </c>
      <c r="C69" s="12"/>
      <c r="D69" s="7"/>
      <c r="E69" s="28"/>
      <c r="F69" s="28"/>
      <c r="G69" s="4"/>
    </row>
    <row r="70" spans="1:7" x14ac:dyDescent="0.25">
      <c r="A70" s="2" t="s">
        <v>15</v>
      </c>
      <c r="B70" s="3" t="s">
        <v>16</v>
      </c>
      <c r="C70" s="14"/>
      <c r="D70" s="14"/>
      <c r="E70" s="26"/>
      <c r="F70" s="26"/>
      <c r="G70" s="4"/>
    </row>
    <row r="71" spans="1:7" x14ac:dyDescent="0.25">
      <c r="A71" s="2" t="s">
        <v>18</v>
      </c>
      <c r="B71" s="3" t="s">
        <v>21</v>
      </c>
      <c r="C71" s="14"/>
      <c r="D71" s="14"/>
      <c r="E71" s="26"/>
      <c r="F71" s="26"/>
      <c r="G71" s="4"/>
    </row>
    <row r="72" spans="1:7" x14ac:dyDescent="0.25">
      <c r="D72" s="164" t="s">
        <v>47</v>
      </c>
      <c r="E72" s="164"/>
      <c r="F72" s="26"/>
    </row>
  </sheetData>
  <mergeCells count="1">
    <mergeCell ref="D72:E7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46" workbookViewId="0">
      <selection activeCell="D65" sqref="D65"/>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155</v>
      </c>
      <c r="D3" s="1"/>
      <c r="E3" s="23"/>
      <c r="F3" s="23"/>
      <c r="G3" s="4"/>
    </row>
    <row r="4" spans="1:7" x14ac:dyDescent="0.25">
      <c r="B4" s="3" t="s">
        <v>52</v>
      </c>
      <c r="C4" s="12" t="s">
        <v>4</v>
      </c>
      <c r="D4" s="12">
        <v>46</v>
      </c>
      <c r="E4" s="24"/>
      <c r="F4" s="24"/>
      <c r="G4" s="4"/>
    </row>
    <row r="5" spans="1:7" x14ac:dyDescent="0.25">
      <c r="B5" s="3" t="s">
        <v>35</v>
      </c>
      <c r="C5" s="12" t="s">
        <v>4</v>
      </c>
      <c r="D5" s="12">
        <v>55</v>
      </c>
      <c r="E5" s="24"/>
      <c r="F5" s="24"/>
      <c r="G5" s="4"/>
    </row>
    <row r="6" spans="1:7" x14ac:dyDescent="0.25">
      <c r="D6" s="1"/>
      <c r="E6" s="23"/>
      <c r="F6" s="23"/>
      <c r="G6" s="4"/>
    </row>
    <row r="7" spans="1:7" ht="167.25" customHeight="1" x14ac:dyDescent="0.25">
      <c r="A7" s="2" t="s">
        <v>17</v>
      </c>
      <c r="B7" s="5" t="s">
        <v>37</v>
      </c>
      <c r="D7" s="1"/>
      <c r="E7" s="23"/>
      <c r="F7" s="23"/>
      <c r="G7" s="4"/>
    </row>
    <row r="8" spans="1:7" x14ac:dyDescent="0.25">
      <c r="B8" s="3" t="s">
        <v>52</v>
      </c>
      <c r="C8" s="12" t="s">
        <v>4</v>
      </c>
      <c r="D8" s="12">
        <v>46</v>
      </c>
      <c r="E8" s="24"/>
      <c r="F8" s="24"/>
      <c r="G8" s="4"/>
    </row>
    <row r="9" spans="1:7" x14ac:dyDescent="0.25">
      <c r="B9" s="3" t="s">
        <v>35</v>
      </c>
      <c r="C9" s="12" t="s">
        <v>4</v>
      </c>
      <c r="D9" s="12">
        <v>55</v>
      </c>
      <c r="E9" s="24"/>
      <c r="F9" s="24"/>
      <c r="G9" s="4"/>
    </row>
    <row r="10" spans="1:7" x14ac:dyDescent="0.25">
      <c r="D10" s="1"/>
      <c r="E10" s="23"/>
      <c r="F10" s="23"/>
      <c r="G10" s="4"/>
    </row>
    <row r="11" spans="1:7" ht="135.75" customHeight="1" x14ac:dyDescent="0.25">
      <c r="A11" s="2" t="s">
        <v>24</v>
      </c>
      <c r="B11" s="5" t="s">
        <v>26</v>
      </c>
      <c r="D11" s="1"/>
      <c r="E11" s="23"/>
      <c r="F11" s="23"/>
      <c r="G11" s="4"/>
    </row>
    <row r="12" spans="1:7" x14ac:dyDescent="0.25">
      <c r="C12" s="12" t="s">
        <v>12</v>
      </c>
      <c r="D12" s="12">
        <v>1</v>
      </c>
      <c r="E12" s="24"/>
      <c r="F12" s="24"/>
      <c r="G12" s="4"/>
    </row>
    <row r="13" spans="1:7" x14ac:dyDescent="0.25">
      <c r="D13" s="1"/>
      <c r="E13" s="23"/>
      <c r="F13" s="23"/>
      <c r="G13" s="4"/>
    </row>
    <row r="14" spans="1:7" ht="150" x14ac:dyDescent="0.25">
      <c r="A14" s="2" t="s">
        <v>25</v>
      </c>
      <c r="B14" s="5" t="s">
        <v>38</v>
      </c>
      <c r="D14" s="1"/>
      <c r="E14" s="23"/>
      <c r="F14" s="23"/>
      <c r="G14" s="4"/>
    </row>
    <row r="15" spans="1:7" x14ac:dyDescent="0.25">
      <c r="A15" s="2"/>
      <c r="B15" s="5"/>
      <c r="C15" s="12" t="s">
        <v>13</v>
      </c>
      <c r="D15" s="12">
        <v>1</v>
      </c>
      <c r="E15" s="133"/>
      <c r="F15" s="133"/>
      <c r="G15" s="4"/>
    </row>
    <row r="16" spans="1:7" x14ac:dyDescent="0.25">
      <c r="A16" s="2"/>
      <c r="B16" s="5"/>
      <c r="C16" s="13"/>
      <c r="D16" s="13"/>
      <c r="E16" s="134"/>
      <c r="F16" s="134"/>
      <c r="G16" s="4"/>
    </row>
    <row r="17" spans="1:7" ht="409.5" x14ac:dyDescent="0.25">
      <c r="A17" s="2" t="s">
        <v>128</v>
      </c>
      <c r="B17" s="144" t="s">
        <v>129</v>
      </c>
      <c r="C17" s="13"/>
      <c r="D17" s="13"/>
      <c r="E17" s="134"/>
      <c r="F17" s="134"/>
      <c r="G17" s="4"/>
    </row>
    <row r="18" spans="1:7" x14ac:dyDescent="0.25">
      <c r="A18" s="2"/>
      <c r="B18" s="3" t="s">
        <v>52</v>
      </c>
      <c r="C18" s="142" t="s">
        <v>13</v>
      </c>
      <c r="D18" s="142">
        <f>ROUNDUP((46/40)*5,0)</f>
        <v>6</v>
      </c>
      <c r="E18" s="143"/>
      <c r="F18" s="143"/>
      <c r="G18" s="4"/>
    </row>
    <row r="19" spans="1:7" x14ac:dyDescent="0.25">
      <c r="A19" s="2"/>
      <c r="B19" s="3" t="s">
        <v>35</v>
      </c>
      <c r="C19" s="142" t="s">
        <v>13</v>
      </c>
      <c r="D19" s="142">
        <f>ROUNDUP((55/40)*5,0)</f>
        <v>7</v>
      </c>
      <c r="E19" s="143"/>
      <c r="F19" s="143"/>
      <c r="G19" s="4"/>
    </row>
    <row r="20" spans="1:7" ht="15.75" customHeight="1"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52</v>
      </c>
      <c r="C24" s="12" t="s">
        <v>14</v>
      </c>
      <c r="D24" s="12">
        <v>9</v>
      </c>
      <c r="E24" s="24"/>
      <c r="F24" s="24"/>
      <c r="G24" s="4"/>
    </row>
    <row r="25" spans="1:7" x14ac:dyDescent="0.25">
      <c r="B25" s="3" t="s">
        <v>35</v>
      </c>
      <c r="C25" s="12" t="s">
        <v>14</v>
      </c>
      <c r="D25" s="12">
        <v>10</v>
      </c>
      <c r="E25" s="24"/>
      <c r="F25" s="24"/>
      <c r="G25" s="4"/>
    </row>
    <row r="26" spans="1:7" x14ac:dyDescent="0.25">
      <c r="D26" s="1"/>
      <c r="E26" s="23"/>
      <c r="F26" s="23"/>
      <c r="G26" s="4"/>
    </row>
    <row r="27" spans="1:7" ht="135" customHeight="1" x14ac:dyDescent="0.25">
      <c r="A27" s="2" t="s">
        <v>3</v>
      </c>
      <c r="B27" s="5" t="s">
        <v>27</v>
      </c>
      <c r="D27" s="1"/>
      <c r="E27" s="23"/>
      <c r="F27" s="23"/>
      <c r="G27" s="4"/>
    </row>
    <row r="28" spans="1:7" x14ac:dyDescent="0.25">
      <c r="C28" s="13" t="s">
        <v>13</v>
      </c>
      <c r="D28" s="13">
        <v>1</v>
      </c>
      <c r="E28" s="25"/>
      <c r="F28" s="25"/>
      <c r="G28" s="4"/>
    </row>
    <row r="29" spans="1:7" x14ac:dyDescent="0.25">
      <c r="A29" s="15"/>
      <c r="B29" s="16" t="s">
        <v>43</v>
      </c>
      <c r="C29" s="14"/>
      <c r="D29" s="14"/>
      <c r="E29" s="26"/>
      <c r="F29" s="26"/>
      <c r="G29" s="4"/>
    </row>
    <row r="30" spans="1:7" x14ac:dyDescent="0.25">
      <c r="D30" s="1"/>
      <c r="E30" s="23"/>
      <c r="F30" s="23"/>
      <c r="G30" s="4"/>
    </row>
    <row r="31" spans="1:7" x14ac:dyDescent="0.25">
      <c r="A31" s="2" t="s">
        <v>18</v>
      </c>
      <c r="B31" s="3" t="s">
        <v>21</v>
      </c>
      <c r="D31" s="1"/>
      <c r="E31" s="23"/>
      <c r="F31" s="23"/>
      <c r="G31" s="4"/>
    </row>
    <row r="32" spans="1:7" ht="152.25" customHeight="1" x14ac:dyDescent="0.25">
      <c r="A32" s="2" t="s">
        <v>2</v>
      </c>
      <c r="B32" s="5" t="s">
        <v>160</v>
      </c>
      <c r="D32" s="1"/>
      <c r="E32" s="23"/>
      <c r="F32" s="23"/>
      <c r="G32" s="4"/>
    </row>
    <row r="33" spans="1:7" x14ac:dyDescent="0.25">
      <c r="B33" s="3" t="s">
        <v>52</v>
      </c>
      <c r="C33" s="12" t="s">
        <v>4</v>
      </c>
      <c r="D33" s="12">
        <v>46</v>
      </c>
      <c r="E33" s="24"/>
      <c r="F33" s="24"/>
      <c r="G33" s="4"/>
    </row>
    <row r="34" spans="1:7" x14ac:dyDescent="0.25">
      <c r="B34" s="3" t="s">
        <v>35</v>
      </c>
      <c r="C34" s="12" t="s">
        <v>4</v>
      </c>
      <c r="D34" s="12">
        <v>55</v>
      </c>
      <c r="E34" s="24"/>
      <c r="F34" s="24"/>
      <c r="G34" s="4"/>
    </row>
    <row r="35" spans="1:7" x14ac:dyDescent="0.25">
      <c r="C35" s="13"/>
      <c r="D35" s="13"/>
      <c r="E35" s="25"/>
      <c r="F35" s="25"/>
      <c r="G35" s="4"/>
    </row>
    <row r="36" spans="1:7" ht="88.5" customHeight="1" x14ac:dyDescent="0.25">
      <c r="A36" s="2" t="s">
        <v>17</v>
      </c>
      <c r="B36" s="5" t="s">
        <v>39</v>
      </c>
      <c r="D36" s="1"/>
      <c r="E36" s="23"/>
      <c r="F36" s="23"/>
      <c r="G36" s="4"/>
    </row>
    <row r="37" spans="1:7" x14ac:dyDescent="0.25">
      <c r="C37" s="12" t="s">
        <v>12</v>
      </c>
      <c r="D37" s="12">
        <v>1</v>
      </c>
      <c r="E37" s="24"/>
      <c r="F37" s="24"/>
    </row>
    <row r="38" spans="1:7" x14ac:dyDescent="0.25">
      <c r="D38" s="1"/>
      <c r="E38" s="23"/>
      <c r="F38" s="23"/>
      <c r="G38" s="4"/>
    </row>
    <row r="39" spans="1:7" ht="150.75" customHeight="1" x14ac:dyDescent="0.25">
      <c r="A39" s="2" t="s">
        <v>11</v>
      </c>
      <c r="B39" s="5" t="s">
        <v>30</v>
      </c>
      <c r="D39" s="1"/>
      <c r="E39" s="23"/>
      <c r="F39" s="23"/>
      <c r="G39" s="4"/>
    </row>
    <row r="40" spans="1:7" x14ac:dyDescent="0.25">
      <c r="B40" s="3" t="s">
        <v>52</v>
      </c>
      <c r="C40" s="12" t="s">
        <v>4</v>
      </c>
      <c r="D40" s="12">
        <v>46</v>
      </c>
      <c r="E40" s="24"/>
      <c r="F40" s="24"/>
      <c r="G40" s="4"/>
    </row>
    <row r="41" spans="1:7" x14ac:dyDescent="0.25">
      <c r="B41" s="3" t="s">
        <v>35</v>
      </c>
      <c r="C41" s="12" t="s">
        <v>4</v>
      </c>
      <c r="D41" s="12">
        <v>55</v>
      </c>
      <c r="E41" s="24"/>
      <c r="F41" s="24"/>
      <c r="G41" s="4"/>
    </row>
    <row r="42" spans="1:7" x14ac:dyDescent="0.25">
      <c r="D42" s="1"/>
      <c r="E42" s="23"/>
      <c r="F42" s="23"/>
      <c r="G42" s="4"/>
    </row>
    <row r="43" spans="1:7" ht="88.5" customHeight="1" x14ac:dyDescent="0.25">
      <c r="A43" s="2" t="s">
        <v>23</v>
      </c>
      <c r="B43" s="5" t="s">
        <v>40</v>
      </c>
      <c r="D43" s="1"/>
      <c r="E43" s="23"/>
      <c r="F43" s="23"/>
      <c r="G43" s="4"/>
    </row>
    <row r="44" spans="1:7" x14ac:dyDescent="0.25">
      <c r="C44" s="12" t="s">
        <v>12</v>
      </c>
      <c r="D44" s="12">
        <v>1</v>
      </c>
      <c r="E44" s="24"/>
      <c r="F44" s="24"/>
    </row>
    <row r="45" spans="1:7" x14ac:dyDescent="0.25">
      <c r="D45" s="1"/>
      <c r="E45" s="23"/>
      <c r="F45" s="23"/>
    </row>
    <row r="46" spans="1:7" ht="78.75" customHeight="1" x14ac:dyDescent="0.25">
      <c r="A46" s="2" t="s">
        <v>24</v>
      </c>
      <c r="B46" s="5" t="s">
        <v>28</v>
      </c>
      <c r="D46" s="1"/>
      <c r="E46" s="23"/>
      <c r="F46" s="23"/>
      <c r="G46" s="4"/>
    </row>
    <row r="47" spans="1:7" x14ac:dyDescent="0.25">
      <c r="C47" s="13" t="s">
        <v>12</v>
      </c>
      <c r="D47" s="13">
        <v>1</v>
      </c>
      <c r="E47" s="25"/>
      <c r="F47" s="25"/>
    </row>
    <row r="48" spans="1:7" x14ac:dyDescent="0.25">
      <c r="A48" s="15"/>
      <c r="B48" s="16" t="s">
        <v>45</v>
      </c>
      <c r="C48" s="14"/>
      <c r="D48" s="14"/>
      <c r="E48" s="26"/>
      <c r="F48" s="26"/>
    </row>
    <row r="55" spans="1:7" x14ac:dyDescent="0.25">
      <c r="B55" s="11" t="s">
        <v>41</v>
      </c>
    </row>
    <row r="56" spans="1:7" x14ac:dyDescent="0.25">
      <c r="B56" s="11"/>
    </row>
    <row r="57" spans="1:7" x14ac:dyDescent="0.25">
      <c r="A57" s="2" t="s">
        <v>0</v>
      </c>
      <c r="B57" s="3" t="s">
        <v>1</v>
      </c>
      <c r="C57" s="12"/>
      <c r="D57" s="7"/>
      <c r="E57" s="28"/>
      <c r="F57" s="28"/>
      <c r="G57" s="4"/>
    </row>
    <row r="58" spans="1:7" x14ac:dyDescent="0.25">
      <c r="A58" s="2" t="s">
        <v>15</v>
      </c>
      <c r="B58" s="3" t="s">
        <v>16</v>
      </c>
      <c r="C58" s="14"/>
      <c r="D58" s="14"/>
      <c r="E58" s="26"/>
      <c r="F58" s="26"/>
      <c r="G58" s="4"/>
    </row>
    <row r="59" spans="1:7" x14ac:dyDescent="0.25">
      <c r="A59" s="2" t="s">
        <v>18</v>
      </c>
      <c r="B59" s="3" t="s">
        <v>21</v>
      </c>
      <c r="C59" s="14"/>
      <c r="D59" s="14"/>
      <c r="E59" s="26"/>
      <c r="F59" s="26"/>
      <c r="G59" s="4"/>
    </row>
    <row r="60" spans="1:7" x14ac:dyDescent="0.25">
      <c r="D60" s="164" t="s">
        <v>47</v>
      </c>
      <c r="E60" s="164"/>
      <c r="F60" s="26"/>
    </row>
  </sheetData>
  <mergeCells count="1">
    <mergeCell ref="D60:E60"/>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topLeftCell="A46" workbookViewId="0">
      <selection activeCell="G70" sqref="G7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149</v>
      </c>
      <c r="D3" s="1"/>
      <c r="E3" s="23"/>
      <c r="F3" s="23"/>
      <c r="G3" s="4"/>
    </row>
    <row r="4" spans="1:7" x14ac:dyDescent="0.25">
      <c r="B4" s="3" t="s">
        <v>34</v>
      </c>
      <c r="C4" s="12" t="s">
        <v>4</v>
      </c>
      <c r="D4" s="12">
        <v>2.2999999999999998</v>
      </c>
      <c r="E4" s="24"/>
      <c r="F4" s="24"/>
      <c r="G4" s="4"/>
    </row>
    <row r="5" spans="1:7" x14ac:dyDescent="0.25">
      <c r="B5" s="3" t="s">
        <v>51</v>
      </c>
      <c r="C5" s="12" t="s">
        <v>4</v>
      </c>
      <c r="D5" s="12">
        <v>108.3</v>
      </c>
      <c r="E5" s="133"/>
      <c r="F5" s="133"/>
      <c r="G5" s="4"/>
    </row>
    <row r="6" spans="1:7" x14ac:dyDescent="0.25">
      <c r="D6" s="1"/>
      <c r="E6" s="23"/>
      <c r="F6" s="23"/>
      <c r="G6" s="4"/>
    </row>
    <row r="7" spans="1:7" ht="167.25" customHeight="1" x14ac:dyDescent="0.25">
      <c r="A7" s="2" t="s">
        <v>17</v>
      </c>
      <c r="B7" s="5" t="s">
        <v>37</v>
      </c>
      <c r="D7" s="1"/>
      <c r="E7" s="23"/>
      <c r="F7" s="23"/>
      <c r="G7" s="4"/>
    </row>
    <row r="8" spans="1:7" x14ac:dyDescent="0.25">
      <c r="B8" s="3" t="s">
        <v>34</v>
      </c>
      <c r="C8" s="12" t="s">
        <v>4</v>
      </c>
      <c r="D8" s="12">
        <v>2.2999999999999998</v>
      </c>
      <c r="E8" s="133"/>
      <c r="F8" s="133"/>
      <c r="G8" s="4"/>
    </row>
    <row r="9" spans="1:7" x14ac:dyDescent="0.25">
      <c r="B9" s="3" t="s">
        <v>51</v>
      </c>
      <c r="C9" s="12" t="s">
        <v>4</v>
      </c>
      <c r="D9" s="12">
        <v>108.3</v>
      </c>
      <c r="E9" s="133"/>
      <c r="F9" s="133"/>
      <c r="G9" s="4"/>
    </row>
    <row r="10" spans="1:7" x14ac:dyDescent="0.25">
      <c r="D10" s="1"/>
      <c r="E10" s="23"/>
      <c r="F10" s="23"/>
      <c r="G10" s="4"/>
    </row>
    <row r="11" spans="1:7" ht="135.75" customHeight="1" x14ac:dyDescent="0.25">
      <c r="A11" s="2" t="s">
        <v>22</v>
      </c>
      <c r="B11" s="5" t="s">
        <v>26</v>
      </c>
      <c r="D11" s="1"/>
      <c r="E11" s="23"/>
      <c r="F11" s="23"/>
      <c r="G11" s="4"/>
    </row>
    <row r="12" spans="1:7" x14ac:dyDescent="0.25">
      <c r="C12" s="12" t="s">
        <v>12</v>
      </c>
      <c r="D12" s="12">
        <v>1</v>
      </c>
      <c r="E12" s="24"/>
      <c r="F12" s="24"/>
      <c r="G12" s="4"/>
    </row>
    <row r="13" spans="1:7" x14ac:dyDescent="0.25">
      <c r="D13" s="1"/>
      <c r="E13" s="23"/>
      <c r="F13" s="23"/>
      <c r="G13" s="4"/>
    </row>
    <row r="14" spans="1:7" ht="150" x14ac:dyDescent="0.25">
      <c r="A14" s="2" t="s">
        <v>23</v>
      </c>
      <c r="B14" s="5" t="s">
        <v>38</v>
      </c>
      <c r="D14" s="1"/>
      <c r="E14" s="23"/>
      <c r="F14" s="23"/>
      <c r="G14" s="4"/>
    </row>
    <row r="15" spans="1:7" x14ac:dyDescent="0.25">
      <c r="A15" s="2"/>
      <c r="B15" s="5"/>
      <c r="C15" s="12" t="s">
        <v>13</v>
      </c>
      <c r="D15" s="12">
        <v>1</v>
      </c>
      <c r="E15" s="133"/>
      <c r="F15" s="133"/>
      <c r="G15" s="4"/>
    </row>
    <row r="16" spans="1:7" x14ac:dyDescent="0.25">
      <c r="A16" s="2"/>
      <c r="B16" s="5"/>
      <c r="C16" s="13"/>
      <c r="D16" s="13"/>
      <c r="E16" s="134"/>
      <c r="F16" s="134"/>
      <c r="G16" s="4"/>
    </row>
    <row r="17" spans="1:7" ht="409.5" x14ac:dyDescent="0.25">
      <c r="A17" s="2" t="s">
        <v>24</v>
      </c>
      <c r="B17" s="144" t="s">
        <v>129</v>
      </c>
      <c r="C17" s="13"/>
      <c r="D17" s="13"/>
      <c r="E17" s="134"/>
      <c r="F17" s="134"/>
      <c r="G17" s="4"/>
    </row>
    <row r="18" spans="1:7" x14ac:dyDescent="0.25">
      <c r="A18" s="2"/>
      <c r="B18" s="3" t="s">
        <v>34</v>
      </c>
      <c r="C18" s="142" t="s">
        <v>13</v>
      </c>
      <c r="D18" s="142">
        <f>ROUNDUP((2.3/40)*5,0)</f>
        <v>1</v>
      </c>
      <c r="E18" s="143"/>
      <c r="F18" s="143"/>
      <c r="G18" s="4"/>
    </row>
    <row r="19" spans="1:7" x14ac:dyDescent="0.25">
      <c r="A19" s="2"/>
      <c r="B19" s="3" t="s">
        <v>51</v>
      </c>
      <c r="C19" s="142" t="s">
        <v>13</v>
      </c>
      <c r="D19" s="142">
        <f>ROUNDUP((108.3/40)*5,0)</f>
        <v>14</v>
      </c>
      <c r="E19" s="143"/>
      <c r="F19" s="143"/>
      <c r="G19" s="4"/>
    </row>
    <row r="20" spans="1:7"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51</v>
      </c>
      <c r="C24" s="12" t="s">
        <v>14</v>
      </c>
      <c r="D24" s="12">
        <v>29</v>
      </c>
      <c r="E24" s="24"/>
      <c r="F24" s="24"/>
      <c r="G24" s="4"/>
    </row>
    <row r="25" spans="1:7" x14ac:dyDescent="0.25">
      <c r="C25" s="13"/>
      <c r="D25" s="13"/>
      <c r="E25" s="134"/>
      <c r="F25" s="134"/>
      <c r="G25" s="4"/>
    </row>
    <row r="26" spans="1:7" ht="285" x14ac:dyDescent="0.25">
      <c r="A26" s="2" t="s">
        <v>17</v>
      </c>
      <c r="B26" s="141" t="s">
        <v>130</v>
      </c>
      <c r="D26" s="1"/>
      <c r="E26" s="132"/>
      <c r="F26" s="132"/>
      <c r="G26" s="4"/>
    </row>
    <row r="27" spans="1:7" x14ac:dyDescent="0.25">
      <c r="B27" s="3" t="s">
        <v>34</v>
      </c>
      <c r="C27" s="12" t="s">
        <v>4</v>
      </c>
      <c r="D27" s="12">
        <v>2.2999999999999998</v>
      </c>
      <c r="E27" s="133"/>
      <c r="F27" s="133"/>
      <c r="G27" s="4"/>
    </row>
    <row r="28" spans="1:7" x14ac:dyDescent="0.25">
      <c r="D28" s="1"/>
      <c r="E28" s="23"/>
      <c r="F28" s="23"/>
      <c r="G28" s="4"/>
    </row>
    <row r="29" spans="1:7" ht="135" customHeight="1" x14ac:dyDescent="0.25">
      <c r="A29" s="2" t="s">
        <v>11</v>
      </c>
      <c r="B29" s="5" t="s">
        <v>27</v>
      </c>
      <c r="D29" s="1"/>
      <c r="E29" s="23"/>
      <c r="F29" s="23"/>
      <c r="G29" s="4"/>
    </row>
    <row r="30" spans="1:7" x14ac:dyDescent="0.25">
      <c r="C30" s="13" t="s">
        <v>13</v>
      </c>
      <c r="D30" s="13">
        <v>1</v>
      </c>
      <c r="E30" s="25"/>
      <c r="F30" s="25"/>
      <c r="G30" s="4"/>
    </row>
    <row r="31" spans="1:7" x14ac:dyDescent="0.25">
      <c r="A31" s="15"/>
      <c r="B31" s="16" t="s">
        <v>43</v>
      </c>
      <c r="C31" s="14"/>
      <c r="D31" s="14"/>
      <c r="E31" s="26"/>
      <c r="F31" s="26"/>
      <c r="G31" s="4"/>
    </row>
    <row r="32" spans="1:7" x14ac:dyDescent="0.25">
      <c r="A32" s="2"/>
      <c r="B32" s="6"/>
      <c r="D32" s="1"/>
      <c r="E32" s="23"/>
      <c r="F32" s="23"/>
      <c r="G32" s="4"/>
    </row>
    <row r="33" spans="1:7" x14ac:dyDescent="0.25">
      <c r="A33" s="2" t="s">
        <v>18</v>
      </c>
      <c r="B33" s="3" t="s">
        <v>21</v>
      </c>
      <c r="D33" s="1"/>
      <c r="E33" s="23"/>
      <c r="F33" s="23"/>
      <c r="G33" s="4"/>
    </row>
    <row r="34" spans="1:7" ht="152.25" customHeight="1" x14ac:dyDescent="0.25">
      <c r="A34" s="2" t="s">
        <v>2</v>
      </c>
      <c r="B34" s="5" t="s">
        <v>160</v>
      </c>
      <c r="D34" s="1"/>
      <c r="E34" s="23"/>
      <c r="F34" s="23"/>
      <c r="G34" s="4"/>
    </row>
    <row r="35" spans="1:7" x14ac:dyDescent="0.25">
      <c r="B35" s="3" t="s">
        <v>34</v>
      </c>
      <c r="C35" s="12" t="s">
        <v>4</v>
      </c>
      <c r="D35" s="12">
        <v>2.2999999999999998</v>
      </c>
      <c r="E35" s="133"/>
      <c r="F35" s="133"/>
      <c r="G35" s="4"/>
    </row>
    <row r="36" spans="1:7" x14ac:dyDescent="0.25">
      <c r="B36" s="3" t="s">
        <v>51</v>
      </c>
      <c r="C36" s="12" t="s">
        <v>4</v>
      </c>
      <c r="D36" s="12">
        <v>108.3</v>
      </c>
      <c r="E36" s="133"/>
      <c r="F36" s="133"/>
      <c r="G36" s="4"/>
    </row>
    <row r="37" spans="1:7" x14ac:dyDescent="0.25">
      <c r="C37" s="13"/>
      <c r="D37" s="13"/>
      <c r="E37" s="25"/>
      <c r="F37" s="25"/>
      <c r="G37" s="4"/>
    </row>
    <row r="38" spans="1:7" ht="88.5" customHeight="1" x14ac:dyDescent="0.25">
      <c r="A38" s="2" t="s">
        <v>17</v>
      </c>
      <c r="B38" s="5" t="s">
        <v>39</v>
      </c>
      <c r="D38" s="1"/>
      <c r="E38" s="23"/>
      <c r="F38" s="23"/>
      <c r="G38" s="4"/>
    </row>
    <row r="39" spans="1:7" x14ac:dyDescent="0.25">
      <c r="C39" s="12" t="s">
        <v>12</v>
      </c>
      <c r="D39" s="12">
        <v>1</v>
      </c>
      <c r="E39" s="24"/>
      <c r="F39" s="24"/>
    </row>
    <row r="40" spans="1:7" x14ac:dyDescent="0.25">
      <c r="D40" s="1"/>
      <c r="E40" s="23"/>
      <c r="F40" s="23"/>
      <c r="G40" s="4"/>
    </row>
    <row r="41" spans="1:7" ht="150.75" customHeight="1" x14ac:dyDescent="0.25">
      <c r="A41" s="2" t="s">
        <v>11</v>
      </c>
      <c r="B41" s="5" t="s">
        <v>30</v>
      </c>
      <c r="D41" s="1"/>
      <c r="E41" s="23"/>
      <c r="F41" s="23"/>
      <c r="G41" s="4"/>
    </row>
    <row r="42" spans="1:7" x14ac:dyDescent="0.25">
      <c r="B42" s="3" t="s">
        <v>34</v>
      </c>
      <c r="C42" s="12" t="s">
        <v>4</v>
      </c>
      <c r="D42" s="12">
        <v>2.2999999999999998</v>
      </c>
      <c r="E42" s="133"/>
      <c r="F42" s="133"/>
      <c r="G42" s="4"/>
    </row>
    <row r="43" spans="1:7" x14ac:dyDescent="0.25">
      <c r="B43" s="3" t="s">
        <v>51</v>
      </c>
      <c r="C43" s="12" t="s">
        <v>4</v>
      </c>
      <c r="D43" s="12">
        <v>108.3</v>
      </c>
      <c r="E43" s="133"/>
      <c r="F43" s="133"/>
      <c r="G43" s="4"/>
    </row>
    <row r="44" spans="1:7" x14ac:dyDescent="0.25">
      <c r="D44" s="1"/>
      <c r="E44" s="23"/>
      <c r="F44" s="23"/>
      <c r="G44" s="4"/>
    </row>
    <row r="45" spans="1:7" ht="88.5" customHeight="1" x14ac:dyDescent="0.25">
      <c r="A45" s="2" t="s">
        <v>23</v>
      </c>
      <c r="B45" s="5" t="s">
        <v>40</v>
      </c>
      <c r="D45" s="1"/>
      <c r="E45" s="23"/>
      <c r="F45" s="23"/>
      <c r="G45" s="4"/>
    </row>
    <row r="46" spans="1:7" x14ac:dyDescent="0.25">
      <c r="C46" s="12" t="s">
        <v>12</v>
      </c>
      <c r="D46" s="12">
        <v>1</v>
      </c>
      <c r="E46" s="24"/>
      <c r="F46" s="24"/>
    </row>
    <row r="47" spans="1:7" x14ac:dyDescent="0.25">
      <c r="D47" s="1"/>
      <c r="E47" s="23"/>
      <c r="F47" s="23"/>
    </row>
    <row r="48" spans="1:7" ht="78.75" customHeight="1" x14ac:dyDescent="0.25">
      <c r="A48" s="2" t="s">
        <v>24</v>
      </c>
      <c r="B48" s="5" t="s">
        <v>28</v>
      </c>
      <c r="D48" s="1"/>
      <c r="E48" s="23"/>
      <c r="F48" s="23"/>
      <c r="G48" s="4"/>
    </row>
    <row r="49" spans="1:7" x14ac:dyDescent="0.25">
      <c r="C49" s="13" t="s">
        <v>12</v>
      </c>
      <c r="D49" s="13">
        <v>1</v>
      </c>
      <c r="E49" s="25"/>
      <c r="F49" s="25"/>
    </row>
    <row r="50" spans="1:7" x14ac:dyDescent="0.25">
      <c r="A50" s="15"/>
      <c r="B50" s="16" t="s">
        <v>45</v>
      </c>
      <c r="C50" s="14"/>
      <c r="D50" s="14"/>
      <c r="E50" s="26"/>
      <c r="F50" s="26"/>
    </row>
    <row r="57" spans="1:7" x14ac:dyDescent="0.25">
      <c r="B57" s="11" t="s">
        <v>41</v>
      </c>
    </row>
    <row r="58" spans="1:7" x14ac:dyDescent="0.25">
      <c r="B58" s="11"/>
    </row>
    <row r="59" spans="1:7" x14ac:dyDescent="0.25">
      <c r="A59" s="2" t="s">
        <v>0</v>
      </c>
      <c r="B59" s="3" t="s">
        <v>1</v>
      </c>
      <c r="C59" s="12"/>
      <c r="D59" s="7"/>
      <c r="E59" s="28"/>
      <c r="F59" s="28"/>
      <c r="G59" s="4"/>
    </row>
    <row r="60" spans="1:7" x14ac:dyDescent="0.25">
      <c r="A60" s="2" t="s">
        <v>15</v>
      </c>
      <c r="B60" s="3" t="s">
        <v>16</v>
      </c>
      <c r="C60" s="14"/>
      <c r="D60" s="14"/>
      <c r="E60" s="26"/>
      <c r="F60" s="26"/>
      <c r="G60" s="4"/>
    </row>
    <row r="61" spans="1:7" x14ac:dyDescent="0.25">
      <c r="A61" s="2" t="s">
        <v>20</v>
      </c>
      <c r="B61" s="3" t="s">
        <v>21</v>
      </c>
      <c r="C61" s="14"/>
      <c r="D61" s="14"/>
      <c r="E61" s="26"/>
      <c r="F61" s="26"/>
      <c r="G61" s="4"/>
    </row>
    <row r="62" spans="1:7" x14ac:dyDescent="0.25">
      <c r="D62" s="164" t="s">
        <v>47</v>
      </c>
      <c r="E62" s="164"/>
      <c r="F62" s="26"/>
    </row>
  </sheetData>
  <mergeCells count="1">
    <mergeCell ref="D62:E62"/>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topLeftCell="A58" workbookViewId="0">
      <selection activeCell="D75" sqref="D75:D76"/>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149</v>
      </c>
      <c r="D3" s="1"/>
      <c r="E3" s="23"/>
      <c r="F3" s="23"/>
      <c r="G3" s="4"/>
    </row>
    <row r="4" spans="1:7" x14ac:dyDescent="0.25">
      <c r="B4" s="3" t="s">
        <v>51</v>
      </c>
      <c r="C4" s="12" t="s">
        <v>4</v>
      </c>
      <c r="D4" s="12">
        <v>107</v>
      </c>
      <c r="E4" s="24"/>
      <c r="F4" s="24"/>
      <c r="G4" s="4"/>
    </row>
    <row r="5" spans="1:7" x14ac:dyDescent="0.25">
      <c r="D5" s="1"/>
      <c r="E5" s="23"/>
      <c r="F5" s="23"/>
      <c r="G5" s="4"/>
    </row>
    <row r="6" spans="1:7" s="9" customFormat="1" ht="121.5" customHeight="1" x14ac:dyDescent="0.25">
      <c r="A6" s="2" t="s">
        <v>17</v>
      </c>
      <c r="B6" s="5" t="s">
        <v>64</v>
      </c>
      <c r="C6" s="1"/>
      <c r="D6" s="1"/>
      <c r="E6" s="23"/>
      <c r="F6" s="23"/>
      <c r="G6" s="8"/>
    </row>
    <row r="7" spans="1:7" s="9" customFormat="1" x14ac:dyDescent="0.25">
      <c r="A7" s="2"/>
      <c r="B7" s="6"/>
      <c r="C7" s="12" t="s">
        <v>14</v>
      </c>
      <c r="D7" s="12">
        <v>4</v>
      </c>
      <c r="E7" s="24"/>
      <c r="F7" s="24"/>
      <c r="G7" s="8"/>
    </row>
    <row r="8" spans="1:7" x14ac:dyDescent="0.25">
      <c r="D8" s="1"/>
      <c r="E8" s="23"/>
      <c r="F8" s="23"/>
      <c r="G8" s="4"/>
    </row>
    <row r="9" spans="1:7" ht="167.25" customHeight="1" x14ac:dyDescent="0.25">
      <c r="A9" s="2" t="s">
        <v>22</v>
      </c>
      <c r="B9" s="5" t="s">
        <v>37</v>
      </c>
      <c r="D9" s="1"/>
      <c r="E9" s="23"/>
      <c r="F9" s="23"/>
      <c r="G9" s="4"/>
    </row>
    <row r="10" spans="1:7" x14ac:dyDescent="0.25">
      <c r="B10" s="3" t="s">
        <v>51</v>
      </c>
      <c r="C10" s="12" t="s">
        <v>4</v>
      </c>
      <c r="D10" s="12">
        <v>107</v>
      </c>
      <c r="E10" s="24"/>
      <c r="F10" s="24"/>
      <c r="G10" s="4"/>
    </row>
    <row r="11" spans="1:7" x14ac:dyDescent="0.25">
      <c r="D11" s="1"/>
      <c r="E11" s="23"/>
      <c r="F11" s="23"/>
      <c r="G11" s="4"/>
    </row>
    <row r="12" spans="1:7" ht="135.75" customHeight="1" x14ac:dyDescent="0.25">
      <c r="A12" s="2" t="s">
        <v>23</v>
      </c>
      <c r="B12" s="5" t="s">
        <v>26</v>
      </c>
      <c r="D12" s="1"/>
      <c r="E12" s="23"/>
      <c r="F12" s="23"/>
      <c r="G12" s="4"/>
    </row>
    <row r="13" spans="1:7" x14ac:dyDescent="0.25">
      <c r="C13" s="12" t="s">
        <v>12</v>
      </c>
      <c r="D13" s="12">
        <v>1</v>
      </c>
      <c r="E13" s="24"/>
      <c r="F13" s="24"/>
      <c r="G13" s="4"/>
    </row>
    <row r="14" spans="1:7" x14ac:dyDescent="0.25">
      <c r="D14" s="1"/>
      <c r="E14" s="23"/>
      <c r="F14" s="23"/>
      <c r="G14" s="4"/>
    </row>
    <row r="15" spans="1:7" ht="150" x14ac:dyDescent="0.25">
      <c r="A15" s="2" t="s">
        <v>24</v>
      </c>
      <c r="B15" s="5" t="s">
        <v>38</v>
      </c>
      <c r="D15" s="1"/>
      <c r="E15" s="23"/>
      <c r="F15" s="23"/>
      <c r="G15" s="4"/>
    </row>
    <row r="16" spans="1:7" x14ac:dyDescent="0.25">
      <c r="A16" s="2"/>
      <c r="B16" s="5"/>
      <c r="C16" s="12" t="s">
        <v>13</v>
      </c>
      <c r="D16" s="12">
        <v>1</v>
      </c>
      <c r="E16" s="133"/>
      <c r="F16" s="133"/>
      <c r="G16" s="4"/>
    </row>
    <row r="17" spans="1:7" x14ac:dyDescent="0.25">
      <c r="A17" s="2"/>
      <c r="B17" s="5"/>
      <c r="C17" s="13"/>
      <c r="D17" s="13"/>
      <c r="E17" s="134"/>
      <c r="F17" s="134"/>
      <c r="G17" s="4"/>
    </row>
    <row r="18" spans="1:7" ht="409.5" x14ac:dyDescent="0.25">
      <c r="A18" s="2" t="s">
        <v>25</v>
      </c>
      <c r="B18" s="144" t="s">
        <v>129</v>
      </c>
      <c r="C18" s="13"/>
      <c r="D18" s="13"/>
      <c r="E18" s="134"/>
      <c r="F18" s="134"/>
      <c r="G18" s="4"/>
    </row>
    <row r="19" spans="1:7" x14ac:dyDescent="0.25">
      <c r="A19" s="2"/>
      <c r="B19" s="3" t="s">
        <v>51</v>
      </c>
      <c r="C19" s="142" t="s">
        <v>13</v>
      </c>
      <c r="D19" s="142">
        <f>ROUNDUP((107/40)*5,0)</f>
        <v>14</v>
      </c>
      <c r="E19" s="143"/>
      <c r="F19" s="143"/>
      <c r="G19" s="4"/>
    </row>
    <row r="20" spans="1:7"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51</v>
      </c>
      <c r="C24" s="12" t="s">
        <v>14</v>
      </c>
      <c r="D24" s="12">
        <v>37</v>
      </c>
      <c r="E24" s="24"/>
      <c r="F24" s="24"/>
      <c r="G24" s="4"/>
    </row>
    <row r="25" spans="1:7" x14ac:dyDescent="0.25">
      <c r="A25" s="2"/>
      <c r="D25" s="1"/>
      <c r="E25" s="23"/>
      <c r="F25" s="23"/>
      <c r="G25" s="4"/>
    </row>
    <row r="26" spans="1:7" ht="135" customHeight="1" x14ac:dyDescent="0.25">
      <c r="A26" s="2" t="s">
        <v>3</v>
      </c>
      <c r="B26" s="5" t="s">
        <v>27</v>
      </c>
      <c r="D26" s="1"/>
      <c r="E26" s="23"/>
      <c r="F26" s="23"/>
      <c r="G26" s="4"/>
    </row>
    <row r="27" spans="1:7" x14ac:dyDescent="0.25">
      <c r="C27" s="13" t="s">
        <v>13</v>
      </c>
      <c r="D27" s="13">
        <v>1</v>
      </c>
      <c r="E27" s="25"/>
      <c r="F27" s="25"/>
      <c r="G27" s="4"/>
    </row>
    <row r="28" spans="1:7" x14ac:dyDescent="0.25">
      <c r="A28" s="15"/>
      <c r="B28" s="16" t="s">
        <v>43</v>
      </c>
      <c r="C28" s="14"/>
      <c r="D28" s="14"/>
      <c r="E28" s="26"/>
      <c r="F28" s="26"/>
      <c r="G28" s="4"/>
    </row>
    <row r="29" spans="1:7" x14ac:dyDescent="0.25">
      <c r="D29" s="1"/>
      <c r="E29" s="23"/>
      <c r="F29" s="23"/>
      <c r="G29" s="4"/>
    </row>
    <row r="30" spans="1:7" x14ac:dyDescent="0.25">
      <c r="A30" s="2" t="s">
        <v>18</v>
      </c>
      <c r="B30" s="3" t="s">
        <v>19</v>
      </c>
      <c r="D30" s="1"/>
      <c r="E30" s="23"/>
      <c r="F30" s="23"/>
      <c r="G30" s="4"/>
    </row>
    <row r="31" spans="1:7" s="9" customFormat="1" ht="270" customHeight="1" x14ac:dyDescent="0.25">
      <c r="A31" s="2" t="s">
        <v>2</v>
      </c>
      <c r="B31" s="5" t="s">
        <v>56</v>
      </c>
      <c r="C31" s="1"/>
      <c r="D31" s="1"/>
      <c r="E31" s="23"/>
      <c r="F31" s="23"/>
      <c r="G31" s="8"/>
    </row>
    <row r="32" spans="1:7" s="9" customFormat="1" x14ac:dyDescent="0.25">
      <c r="A32" s="2"/>
      <c r="B32" s="6"/>
      <c r="C32" s="12" t="s">
        <v>14</v>
      </c>
      <c r="D32" s="12">
        <v>4</v>
      </c>
      <c r="E32" s="24"/>
      <c r="F32" s="24"/>
      <c r="G32" s="8"/>
    </row>
    <row r="33" spans="1:7" s="9" customFormat="1" x14ac:dyDescent="0.25">
      <c r="A33" s="17"/>
      <c r="B33" s="18" t="s">
        <v>44</v>
      </c>
      <c r="C33" s="14"/>
      <c r="D33" s="14"/>
      <c r="E33" s="26"/>
      <c r="F33" s="26"/>
      <c r="G33" s="8"/>
    </row>
    <row r="34" spans="1:7" x14ac:dyDescent="0.25">
      <c r="A34" s="2"/>
      <c r="B34" s="6"/>
      <c r="D34" s="1"/>
      <c r="E34" s="23"/>
      <c r="F34" s="23"/>
      <c r="G34" s="4"/>
    </row>
    <row r="35" spans="1:7" x14ac:dyDescent="0.25">
      <c r="A35" s="2" t="s">
        <v>20</v>
      </c>
      <c r="B35" s="3" t="s">
        <v>21</v>
      </c>
      <c r="D35" s="1"/>
      <c r="E35" s="23"/>
      <c r="F35" s="23"/>
      <c r="G35" s="4"/>
    </row>
    <row r="36" spans="1:7" ht="152.25" customHeight="1" x14ac:dyDescent="0.25">
      <c r="A36" s="2" t="s">
        <v>2</v>
      </c>
      <c r="B36" s="5" t="s">
        <v>160</v>
      </c>
      <c r="D36" s="1"/>
      <c r="E36" s="23"/>
      <c r="F36" s="23"/>
      <c r="G36" s="4"/>
    </row>
    <row r="37" spans="1:7" x14ac:dyDescent="0.25">
      <c r="B37" s="3" t="s">
        <v>51</v>
      </c>
      <c r="C37" s="12" t="s">
        <v>4</v>
      </c>
      <c r="D37" s="12">
        <v>107</v>
      </c>
      <c r="E37" s="24"/>
      <c r="F37" s="24"/>
      <c r="G37" s="4"/>
    </row>
    <row r="38" spans="1:7" x14ac:dyDescent="0.25">
      <c r="C38" s="13"/>
      <c r="D38" s="13"/>
      <c r="E38" s="25"/>
      <c r="F38" s="25"/>
      <c r="G38" s="4"/>
    </row>
    <row r="39" spans="1:7" ht="88.5" customHeight="1" x14ac:dyDescent="0.25">
      <c r="A39" s="2" t="s">
        <v>17</v>
      </c>
      <c r="B39" s="5" t="s">
        <v>39</v>
      </c>
      <c r="D39" s="1"/>
      <c r="E39" s="23"/>
      <c r="F39" s="23"/>
      <c r="G39" s="4"/>
    </row>
    <row r="40" spans="1:7" x14ac:dyDescent="0.25">
      <c r="C40" s="12" t="s">
        <v>12</v>
      </c>
      <c r="D40" s="12">
        <v>1</v>
      </c>
      <c r="E40" s="24"/>
      <c r="F40" s="24"/>
    </row>
    <row r="41" spans="1:7" x14ac:dyDescent="0.25">
      <c r="D41" s="1"/>
      <c r="E41" s="23"/>
      <c r="F41" s="23"/>
      <c r="G41" s="4"/>
    </row>
    <row r="42" spans="1:7" ht="150.75" customHeight="1" x14ac:dyDescent="0.25">
      <c r="A42" s="2" t="s">
        <v>11</v>
      </c>
      <c r="B42" s="5" t="s">
        <v>30</v>
      </c>
      <c r="D42" s="1"/>
      <c r="E42" s="23"/>
      <c r="F42" s="23"/>
      <c r="G42" s="4"/>
    </row>
    <row r="43" spans="1:7" x14ac:dyDescent="0.25">
      <c r="B43" s="3" t="s">
        <v>51</v>
      </c>
      <c r="C43" s="12" t="s">
        <v>4</v>
      </c>
      <c r="D43" s="12">
        <v>107</v>
      </c>
      <c r="E43" s="24"/>
      <c r="F43" s="24"/>
      <c r="G43" s="4"/>
    </row>
    <row r="44" spans="1:7" x14ac:dyDescent="0.25">
      <c r="C44" s="13"/>
      <c r="D44" s="13"/>
      <c r="E44" s="25"/>
      <c r="F44" s="25"/>
      <c r="G44" s="4"/>
    </row>
    <row r="45" spans="1:7" ht="151.5" customHeight="1" x14ac:dyDescent="0.25">
      <c r="A45" s="2" t="s">
        <v>49</v>
      </c>
      <c r="B45" s="5" t="s">
        <v>31</v>
      </c>
      <c r="D45" s="1"/>
      <c r="E45" s="23"/>
      <c r="F45" s="23"/>
      <c r="G45" s="4"/>
    </row>
    <row r="46" spans="1:7" x14ac:dyDescent="0.25">
      <c r="B46" s="10" t="s">
        <v>33</v>
      </c>
      <c r="C46" s="12" t="s">
        <v>14</v>
      </c>
      <c r="D46" s="12">
        <v>4</v>
      </c>
      <c r="E46" s="24"/>
      <c r="F46" s="24"/>
      <c r="G46" s="4"/>
    </row>
    <row r="47" spans="1:7" x14ac:dyDescent="0.25">
      <c r="D47" s="1"/>
      <c r="E47" s="23"/>
      <c r="F47" s="23"/>
      <c r="G47" s="4"/>
    </row>
    <row r="48" spans="1:7" ht="88.5" customHeight="1" x14ac:dyDescent="0.25">
      <c r="A48" s="2" t="s">
        <v>24</v>
      </c>
      <c r="B48" s="5" t="s">
        <v>40</v>
      </c>
      <c r="D48" s="1"/>
      <c r="E48" s="23"/>
      <c r="F48" s="23"/>
      <c r="G48" s="4"/>
    </row>
    <row r="49" spans="1:7" x14ac:dyDescent="0.25">
      <c r="C49" s="12" t="s">
        <v>12</v>
      </c>
      <c r="D49" s="12">
        <v>1</v>
      </c>
      <c r="E49" s="24"/>
      <c r="F49" s="24"/>
    </row>
    <row r="50" spans="1:7" x14ac:dyDescent="0.25">
      <c r="D50" s="1"/>
      <c r="E50" s="23"/>
      <c r="F50" s="23"/>
    </row>
    <row r="51" spans="1:7" ht="78.75" customHeight="1" x14ac:dyDescent="0.25">
      <c r="A51" s="2" t="s">
        <v>25</v>
      </c>
      <c r="B51" s="5" t="s">
        <v>28</v>
      </c>
      <c r="D51" s="1"/>
      <c r="E51" s="23"/>
      <c r="F51" s="23"/>
      <c r="G51" s="4"/>
    </row>
    <row r="52" spans="1:7" x14ac:dyDescent="0.25">
      <c r="C52" s="13" t="s">
        <v>12</v>
      </c>
      <c r="D52" s="13">
        <v>1</v>
      </c>
      <c r="E52" s="25"/>
      <c r="F52" s="25"/>
    </row>
    <row r="53" spans="1:7" x14ac:dyDescent="0.25">
      <c r="A53" s="15"/>
      <c r="B53" s="16" t="s">
        <v>45</v>
      </c>
      <c r="C53" s="14"/>
      <c r="D53" s="14"/>
      <c r="E53" s="26"/>
      <c r="F53" s="26"/>
    </row>
    <row r="60" spans="1:7" x14ac:dyDescent="0.25">
      <c r="B60" s="11" t="s">
        <v>41</v>
      </c>
    </row>
    <row r="61" spans="1:7" x14ac:dyDescent="0.25">
      <c r="B61" s="11"/>
    </row>
    <row r="62" spans="1:7" x14ac:dyDescent="0.25">
      <c r="A62" s="2" t="s">
        <v>0</v>
      </c>
      <c r="B62" s="3" t="s">
        <v>1</v>
      </c>
      <c r="C62" s="12"/>
      <c r="D62" s="7"/>
      <c r="E62" s="28"/>
      <c r="F62" s="28"/>
      <c r="G62" s="4"/>
    </row>
    <row r="63" spans="1:7" x14ac:dyDescent="0.25">
      <c r="A63" s="2" t="s">
        <v>15</v>
      </c>
      <c r="B63" s="3" t="s">
        <v>16</v>
      </c>
      <c r="C63" s="14"/>
      <c r="D63" s="14"/>
      <c r="E63" s="26"/>
      <c r="F63" s="26"/>
      <c r="G63" s="4"/>
    </row>
    <row r="64" spans="1:7" x14ac:dyDescent="0.25">
      <c r="A64" s="2" t="s">
        <v>18</v>
      </c>
      <c r="B64" s="3" t="s">
        <v>19</v>
      </c>
      <c r="C64" s="14"/>
      <c r="D64" s="14"/>
      <c r="E64" s="26"/>
      <c r="F64" s="26"/>
      <c r="G64" s="4"/>
    </row>
    <row r="65" spans="1:7" x14ac:dyDescent="0.25">
      <c r="A65" s="2" t="s">
        <v>20</v>
      </c>
      <c r="B65" s="3" t="s">
        <v>21</v>
      </c>
      <c r="C65" s="14"/>
      <c r="D65" s="14"/>
      <c r="E65" s="26"/>
      <c r="F65" s="26"/>
      <c r="G65" s="4"/>
    </row>
    <row r="66" spans="1:7" x14ac:dyDescent="0.25">
      <c r="D66" s="164" t="s">
        <v>47</v>
      </c>
      <c r="E66" s="164"/>
      <c r="F66" s="26"/>
    </row>
  </sheetData>
  <mergeCells count="1">
    <mergeCell ref="D66:E66"/>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46" workbookViewId="0">
      <selection activeCell="F68" sqref="F6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156</v>
      </c>
      <c r="D3" s="1"/>
      <c r="E3" s="23"/>
      <c r="F3" s="23"/>
      <c r="G3" s="4"/>
    </row>
    <row r="4" spans="1:7" x14ac:dyDescent="0.25">
      <c r="B4" s="3" t="s">
        <v>51</v>
      </c>
      <c r="C4" s="12" t="s">
        <v>4</v>
      </c>
      <c r="D4" s="12">
        <v>28.9</v>
      </c>
      <c r="E4" s="24"/>
      <c r="F4" s="24"/>
      <c r="G4" s="4"/>
    </row>
    <row r="5" spans="1:7" x14ac:dyDescent="0.25">
      <c r="B5" s="3" t="s">
        <v>36</v>
      </c>
      <c r="C5" s="12" t="s">
        <v>4</v>
      </c>
      <c r="D5" s="12">
        <v>17.3</v>
      </c>
      <c r="E5" s="24"/>
      <c r="F5" s="24"/>
      <c r="G5" s="4"/>
    </row>
    <row r="6" spans="1:7" x14ac:dyDescent="0.25">
      <c r="D6" s="1"/>
      <c r="E6" s="23"/>
      <c r="F6" s="23"/>
      <c r="G6" s="4"/>
    </row>
    <row r="7" spans="1:7" ht="167.25" customHeight="1" x14ac:dyDescent="0.25">
      <c r="A7" s="2" t="s">
        <v>17</v>
      </c>
      <c r="B7" s="5" t="s">
        <v>37</v>
      </c>
      <c r="D7" s="1"/>
      <c r="E7" s="23"/>
      <c r="F7" s="23"/>
      <c r="G7" s="4"/>
    </row>
    <row r="8" spans="1:7" x14ac:dyDescent="0.25">
      <c r="B8" s="3" t="s">
        <v>51</v>
      </c>
      <c r="C8" s="12" t="s">
        <v>4</v>
      </c>
      <c r="D8" s="12">
        <v>28.9</v>
      </c>
      <c r="E8" s="24"/>
      <c r="F8" s="24"/>
      <c r="G8" s="4"/>
    </row>
    <row r="9" spans="1:7" x14ac:dyDescent="0.25">
      <c r="B9" s="3" t="s">
        <v>36</v>
      </c>
      <c r="C9" s="12" t="s">
        <v>4</v>
      </c>
      <c r="D9" s="12">
        <v>17.3</v>
      </c>
      <c r="E9" s="24"/>
      <c r="F9" s="24"/>
      <c r="G9" s="4"/>
    </row>
    <row r="10" spans="1:7" x14ac:dyDescent="0.25">
      <c r="D10" s="1"/>
      <c r="E10" s="23"/>
      <c r="F10" s="23"/>
      <c r="G10" s="4"/>
    </row>
    <row r="11" spans="1:7" ht="135.75" customHeight="1" x14ac:dyDescent="0.25">
      <c r="A11" s="2" t="s">
        <v>24</v>
      </c>
      <c r="B11" s="5" t="s">
        <v>26</v>
      </c>
      <c r="D11" s="1"/>
      <c r="E11" s="23"/>
      <c r="F11" s="23"/>
      <c r="G11" s="4"/>
    </row>
    <row r="12" spans="1:7" x14ac:dyDescent="0.25">
      <c r="C12" s="12" t="s">
        <v>12</v>
      </c>
      <c r="D12" s="12">
        <v>1</v>
      </c>
      <c r="E12" s="24"/>
      <c r="F12" s="24"/>
      <c r="G12" s="4"/>
    </row>
    <row r="13" spans="1:7" x14ac:dyDescent="0.25">
      <c r="D13" s="1"/>
      <c r="E13" s="23"/>
      <c r="F13" s="23"/>
      <c r="G13" s="4"/>
    </row>
    <row r="14" spans="1:7" ht="150" x14ac:dyDescent="0.25">
      <c r="A14" s="2" t="s">
        <v>25</v>
      </c>
      <c r="B14" s="5" t="s">
        <v>38</v>
      </c>
      <c r="D14" s="1"/>
      <c r="E14" s="23"/>
      <c r="F14" s="23"/>
      <c r="G14" s="4"/>
    </row>
    <row r="15" spans="1:7" x14ac:dyDescent="0.25">
      <c r="A15" s="2"/>
      <c r="B15" s="5"/>
      <c r="C15" s="12" t="s">
        <v>13</v>
      </c>
      <c r="D15" s="12">
        <v>1</v>
      </c>
      <c r="E15" s="133"/>
      <c r="F15" s="133"/>
      <c r="G15" s="4"/>
    </row>
    <row r="16" spans="1:7" x14ac:dyDescent="0.25">
      <c r="A16" s="2"/>
      <c r="B16" s="5"/>
      <c r="C16" s="13"/>
      <c r="D16" s="13"/>
      <c r="E16" s="134"/>
      <c r="F16" s="134"/>
      <c r="G16" s="4"/>
    </row>
    <row r="17" spans="1:7" ht="409.5" x14ac:dyDescent="0.25">
      <c r="A17" s="2" t="s">
        <v>128</v>
      </c>
      <c r="B17" s="144" t="s">
        <v>129</v>
      </c>
      <c r="C17" s="13"/>
      <c r="D17" s="13"/>
      <c r="E17" s="134"/>
      <c r="F17" s="134"/>
      <c r="G17" s="4"/>
    </row>
    <row r="18" spans="1:7" x14ac:dyDescent="0.25">
      <c r="A18" s="2"/>
      <c r="B18" s="3" t="s">
        <v>51</v>
      </c>
      <c r="C18" s="142" t="s">
        <v>13</v>
      </c>
      <c r="D18" s="142">
        <f>ROUNDUP((28.9/40)*5,0)</f>
        <v>4</v>
      </c>
      <c r="E18" s="143"/>
      <c r="F18" s="143"/>
      <c r="G18" s="4"/>
    </row>
    <row r="19" spans="1:7" x14ac:dyDescent="0.25">
      <c r="A19" s="2"/>
      <c r="B19" s="3" t="s">
        <v>36</v>
      </c>
      <c r="C19" s="142" t="s">
        <v>13</v>
      </c>
      <c r="D19" s="142">
        <f>ROUNDUP((17.3/40)*5,0)</f>
        <v>3</v>
      </c>
      <c r="E19" s="143"/>
      <c r="F19" s="143"/>
      <c r="G19" s="4"/>
    </row>
    <row r="20" spans="1:7" x14ac:dyDescent="0.25">
      <c r="A20" s="15"/>
      <c r="B20" s="16" t="s">
        <v>42</v>
      </c>
      <c r="C20" s="14"/>
      <c r="D20" s="14"/>
      <c r="E20" s="26"/>
      <c r="F20" s="26"/>
      <c r="G20" s="4"/>
    </row>
    <row r="21" spans="1:7" x14ac:dyDescent="0.25">
      <c r="D21" s="1"/>
      <c r="E21" s="23"/>
      <c r="F21" s="23"/>
      <c r="G21" s="4"/>
    </row>
    <row r="22" spans="1:7" x14ac:dyDescent="0.25">
      <c r="A22" s="2" t="s">
        <v>15</v>
      </c>
      <c r="B22" s="3" t="s">
        <v>16</v>
      </c>
      <c r="D22" s="1"/>
      <c r="E22" s="23"/>
      <c r="F22" s="23"/>
      <c r="G22" s="4"/>
    </row>
    <row r="23" spans="1:7" ht="409.5" x14ac:dyDescent="0.25">
      <c r="A23" s="2" t="s">
        <v>2</v>
      </c>
      <c r="B23" s="144" t="s">
        <v>131</v>
      </c>
      <c r="D23" s="1"/>
      <c r="E23" s="23"/>
      <c r="F23" s="23"/>
      <c r="G23" s="4"/>
    </row>
    <row r="24" spans="1:7" x14ac:dyDescent="0.25">
      <c r="B24" s="3" t="s">
        <v>51</v>
      </c>
      <c r="C24" s="12" t="s">
        <v>14</v>
      </c>
      <c r="D24" s="12">
        <v>7</v>
      </c>
      <c r="E24" s="24"/>
      <c r="F24" s="24"/>
      <c r="G24" s="4"/>
    </row>
    <row r="25" spans="1:7" x14ac:dyDescent="0.25">
      <c r="B25" s="3" t="s">
        <v>36</v>
      </c>
      <c r="C25" s="12" t="s">
        <v>14</v>
      </c>
      <c r="D25" s="12">
        <v>4</v>
      </c>
      <c r="E25" s="24"/>
      <c r="F25" s="24"/>
      <c r="G25" s="4"/>
    </row>
    <row r="26" spans="1:7" x14ac:dyDescent="0.25">
      <c r="D26" s="1"/>
      <c r="E26" s="23"/>
      <c r="F26" s="23"/>
      <c r="G26" s="4"/>
    </row>
    <row r="27" spans="1:7" ht="135" customHeight="1" x14ac:dyDescent="0.25">
      <c r="A27" s="2" t="s">
        <v>3</v>
      </c>
      <c r="B27" s="5" t="s">
        <v>27</v>
      </c>
      <c r="D27" s="1"/>
      <c r="E27" s="23"/>
      <c r="F27" s="23"/>
      <c r="G27" s="4"/>
    </row>
    <row r="28" spans="1:7" x14ac:dyDescent="0.25">
      <c r="C28" s="13" t="s">
        <v>13</v>
      </c>
      <c r="D28" s="13">
        <v>1</v>
      </c>
      <c r="E28" s="25"/>
      <c r="F28" s="25"/>
      <c r="G28" s="4"/>
    </row>
    <row r="29" spans="1:7" x14ac:dyDescent="0.25">
      <c r="A29" s="15"/>
      <c r="B29" s="16" t="s">
        <v>43</v>
      </c>
      <c r="C29" s="14"/>
      <c r="D29" s="14"/>
      <c r="E29" s="26"/>
      <c r="F29" s="26"/>
      <c r="G29" s="4"/>
    </row>
    <row r="30" spans="1:7" x14ac:dyDescent="0.25">
      <c r="D30" s="1"/>
      <c r="E30" s="23"/>
      <c r="F30" s="23"/>
      <c r="G30" s="4"/>
    </row>
    <row r="31" spans="1:7" x14ac:dyDescent="0.25">
      <c r="A31" s="2" t="s">
        <v>18</v>
      </c>
      <c r="B31" s="3" t="s">
        <v>21</v>
      </c>
      <c r="D31" s="1"/>
      <c r="E31" s="23"/>
      <c r="F31" s="23"/>
      <c r="G31" s="4"/>
    </row>
    <row r="32" spans="1:7" ht="152.25" customHeight="1" x14ac:dyDescent="0.25">
      <c r="A32" s="2" t="s">
        <v>2</v>
      </c>
      <c r="B32" s="5" t="s">
        <v>160</v>
      </c>
      <c r="D32" s="1"/>
      <c r="E32" s="23"/>
      <c r="F32" s="23"/>
      <c r="G32" s="4"/>
    </row>
    <row r="33" spans="1:7" x14ac:dyDescent="0.25">
      <c r="B33" s="3" t="s">
        <v>51</v>
      </c>
      <c r="C33" s="12" t="s">
        <v>4</v>
      </c>
      <c r="D33" s="12">
        <v>28.9</v>
      </c>
      <c r="E33" s="24"/>
      <c r="F33" s="24"/>
      <c r="G33" s="4"/>
    </row>
    <row r="34" spans="1:7" x14ac:dyDescent="0.25">
      <c r="B34" s="3" t="s">
        <v>36</v>
      </c>
      <c r="C34" s="12" t="s">
        <v>4</v>
      </c>
      <c r="D34" s="12">
        <v>17.3</v>
      </c>
      <c r="E34" s="24"/>
      <c r="F34" s="24"/>
      <c r="G34" s="4"/>
    </row>
    <row r="35" spans="1:7" x14ac:dyDescent="0.25">
      <c r="C35" s="13"/>
      <c r="D35" s="13"/>
      <c r="E35" s="25"/>
      <c r="F35" s="25"/>
      <c r="G35" s="4"/>
    </row>
    <row r="36" spans="1:7" ht="88.5" customHeight="1" x14ac:dyDescent="0.25">
      <c r="A36" s="2" t="s">
        <v>17</v>
      </c>
      <c r="B36" s="5" t="s">
        <v>39</v>
      </c>
      <c r="D36" s="1"/>
      <c r="E36" s="23"/>
      <c r="F36" s="23"/>
      <c r="G36" s="4"/>
    </row>
    <row r="37" spans="1:7" x14ac:dyDescent="0.25">
      <c r="C37" s="12" t="s">
        <v>12</v>
      </c>
      <c r="D37" s="12">
        <v>1</v>
      </c>
      <c r="E37" s="24"/>
      <c r="F37" s="24"/>
    </row>
    <row r="38" spans="1:7" x14ac:dyDescent="0.25">
      <c r="D38" s="1"/>
      <c r="E38" s="23"/>
      <c r="F38" s="23"/>
      <c r="G38" s="4"/>
    </row>
    <row r="39" spans="1:7" ht="150.75" customHeight="1" x14ac:dyDescent="0.25">
      <c r="A39" s="2" t="s">
        <v>11</v>
      </c>
      <c r="B39" s="5" t="s">
        <v>30</v>
      </c>
      <c r="D39" s="1"/>
      <c r="E39" s="23"/>
      <c r="F39" s="23"/>
      <c r="G39" s="4"/>
    </row>
    <row r="40" spans="1:7" x14ac:dyDescent="0.25">
      <c r="B40" s="3" t="s">
        <v>51</v>
      </c>
      <c r="C40" s="12" t="s">
        <v>4</v>
      </c>
      <c r="D40" s="12">
        <v>28.9</v>
      </c>
      <c r="E40" s="24"/>
      <c r="F40" s="24"/>
      <c r="G40" s="4"/>
    </row>
    <row r="41" spans="1:7" x14ac:dyDescent="0.25">
      <c r="B41" s="3" t="s">
        <v>36</v>
      </c>
      <c r="C41" s="12" t="s">
        <v>4</v>
      </c>
      <c r="D41" s="12">
        <v>17.3</v>
      </c>
      <c r="E41" s="24"/>
      <c r="F41" s="24"/>
      <c r="G41" s="4"/>
    </row>
    <row r="42" spans="1:7" x14ac:dyDescent="0.25">
      <c r="D42" s="1"/>
      <c r="E42" s="23"/>
      <c r="F42" s="23"/>
      <c r="G42" s="4"/>
    </row>
    <row r="43" spans="1:7" ht="88.5" customHeight="1" x14ac:dyDescent="0.25">
      <c r="A43" s="2" t="s">
        <v>23</v>
      </c>
      <c r="B43" s="5" t="s">
        <v>40</v>
      </c>
      <c r="D43" s="1"/>
      <c r="E43" s="23"/>
      <c r="F43" s="23"/>
      <c r="G43" s="4"/>
    </row>
    <row r="44" spans="1:7" x14ac:dyDescent="0.25">
      <c r="C44" s="12" t="s">
        <v>12</v>
      </c>
      <c r="D44" s="12">
        <v>1</v>
      </c>
      <c r="E44" s="24"/>
      <c r="F44" s="24"/>
    </row>
    <row r="45" spans="1:7" x14ac:dyDescent="0.25">
      <c r="D45" s="1"/>
      <c r="E45" s="23"/>
      <c r="F45" s="23"/>
    </row>
    <row r="46" spans="1:7" ht="78.75" customHeight="1" x14ac:dyDescent="0.25">
      <c r="A46" s="2" t="s">
        <v>24</v>
      </c>
      <c r="B46" s="5" t="s">
        <v>28</v>
      </c>
      <c r="D46" s="1"/>
      <c r="E46" s="23"/>
      <c r="F46" s="23"/>
      <c r="G46" s="4"/>
    </row>
    <row r="47" spans="1:7" x14ac:dyDescent="0.25">
      <c r="C47" s="13" t="s">
        <v>12</v>
      </c>
      <c r="D47" s="13">
        <v>1</v>
      </c>
      <c r="E47" s="25"/>
      <c r="F47" s="25"/>
    </row>
    <row r="48" spans="1:7" x14ac:dyDescent="0.25">
      <c r="A48" s="15"/>
      <c r="B48" s="16" t="s">
        <v>45</v>
      </c>
      <c r="C48" s="14"/>
      <c r="D48" s="14"/>
      <c r="E48" s="26"/>
      <c r="F48" s="26"/>
    </row>
    <row r="55" spans="1:7" x14ac:dyDescent="0.25">
      <c r="B55" s="11" t="s">
        <v>41</v>
      </c>
    </row>
    <row r="56" spans="1:7" x14ac:dyDescent="0.25">
      <c r="B56" s="11"/>
    </row>
    <row r="57" spans="1:7" x14ac:dyDescent="0.25">
      <c r="A57" s="2" t="s">
        <v>0</v>
      </c>
      <c r="B57" s="3" t="s">
        <v>1</v>
      </c>
      <c r="C57" s="12"/>
      <c r="D57" s="7"/>
      <c r="E57" s="28"/>
      <c r="F57" s="28"/>
      <c r="G57" s="4"/>
    </row>
    <row r="58" spans="1:7" x14ac:dyDescent="0.25">
      <c r="A58" s="2" t="s">
        <v>15</v>
      </c>
      <c r="B58" s="3" t="s">
        <v>16</v>
      </c>
      <c r="C58" s="14"/>
      <c r="D58" s="14"/>
      <c r="E58" s="26"/>
      <c r="F58" s="26"/>
      <c r="G58" s="4"/>
    </row>
    <row r="59" spans="1:7" x14ac:dyDescent="0.25">
      <c r="A59" s="2" t="s">
        <v>18</v>
      </c>
      <c r="B59" s="3" t="s">
        <v>21</v>
      </c>
      <c r="C59" s="14"/>
      <c r="D59" s="14"/>
      <c r="E59" s="26"/>
      <c r="F59" s="26"/>
      <c r="G59" s="4"/>
    </row>
    <row r="60" spans="1:7" x14ac:dyDescent="0.25">
      <c r="D60" s="164" t="s">
        <v>47</v>
      </c>
      <c r="E60" s="164"/>
      <c r="F60" s="26"/>
    </row>
  </sheetData>
  <mergeCells count="1">
    <mergeCell ref="D60:E60"/>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5"/>
  <sheetViews>
    <sheetView topLeftCell="A41" workbookViewId="0">
      <selection activeCell="B41" sqref="B41"/>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134</v>
      </c>
      <c r="D3" s="1"/>
      <c r="E3" s="23"/>
      <c r="F3" s="23"/>
      <c r="G3" s="4"/>
    </row>
    <row r="4" spans="1:7" x14ac:dyDescent="0.25">
      <c r="B4" s="3" t="s">
        <v>50</v>
      </c>
      <c r="C4" s="12" t="s">
        <v>4</v>
      </c>
      <c r="D4" s="12">
        <v>21.3</v>
      </c>
      <c r="E4" s="38"/>
      <c r="F4" s="24"/>
      <c r="G4" s="4"/>
    </row>
    <row r="5" spans="1:7" x14ac:dyDescent="0.25">
      <c r="B5" s="3" t="s">
        <v>34</v>
      </c>
      <c r="C5" s="12" t="s">
        <v>4</v>
      </c>
      <c r="D5" s="12">
        <v>3.1</v>
      </c>
      <c r="E5" s="38"/>
      <c r="F5" s="24"/>
      <c r="G5" s="4"/>
    </row>
    <row r="6" spans="1:7" x14ac:dyDescent="0.25">
      <c r="B6" s="3" t="s">
        <v>51</v>
      </c>
      <c r="C6" s="12" t="s">
        <v>4</v>
      </c>
      <c r="D6" s="12">
        <v>150.69999999999999</v>
      </c>
      <c r="E6" s="38"/>
      <c r="F6" s="24"/>
      <c r="G6" s="4"/>
    </row>
    <row r="7" spans="1:7" x14ac:dyDescent="0.25">
      <c r="B7" s="3" t="s">
        <v>52</v>
      </c>
      <c r="C7" s="12" t="s">
        <v>4</v>
      </c>
      <c r="D7" s="12">
        <v>7.7</v>
      </c>
      <c r="E7" s="38"/>
      <c r="F7" s="24"/>
      <c r="G7" s="4"/>
    </row>
    <row r="8" spans="1:7" x14ac:dyDescent="0.25">
      <c r="B8" s="3" t="s">
        <v>53</v>
      </c>
      <c r="C8" s="12" t="s">
        <v>4</v>
      </c>
      <c r="D8" s="12">
        <v>823.3</v>
      </c>
      <c r="E8" s="38"/>
      <c r="F8" s="24"/>
      <c r="G8" s="4"/>
    </row>
    <row r="9" spans="1:7" x14ac:dyDescent="0.25">
      <c r="B9" s="3" t="s">
        <v>35</v>
      </c>
      <c r="C9" s="12" t="s">
        <v>4</v>
      </c>
      <c r="D9" s="12">
        <v>79</v>
      </c>
      <c r="E9" s="38"/>
      <c r="F9" s="24"/>
      <c r="G9" s="4"/>
    </row>
    <row r="10" spans="1:7" x14ac:dyDescent="0.25">
      <c r="B10" s="3" t="s">
        <v>36</v>
      </c>
      <c r="C10" s="12" t="s">
        <v>4</v>
      </c>
      <c r="D10" s="12">
        <v>14.8</v>
      </c>
      <c r="E10" s="38"/>
      <c r="F10" s="24"/>
      <c r="G10" s="4"/>
    </row>
    <row r="11" spans="1:7" x14ac:dyDescent="0.25">
      <c r="B11" s="3" t="s">
        <v>54</v>
      </c>
      <c r="C11" s="12" t="s">
        <v>4</v>
      </c>
      <c r="D11" s="12">
        <v>15.8</v>
      </c>
      <c r="E11" s="38"/>
      <c r="F11" s="24"/>
      <c r="G11" s="4"/>
    </row>
    <row r="12" spans="1:7" x14ac:dyDescent="0.25">
      <c r="D12" s="1"/>
      <c r="E12" s="37"/>
      <c r="F12" s="23"/>
      <c r="G12" s="4"/>
    </row>
    <row r="13" spans="1:7" ht="167.25" customHeight="1" x14ac:dyDescent="0.25">
      <c r="A13" s="2" t="s">
        <v>17</v>
      </c>
      <c r="B13" s="5" t="s">
        <v>37</v>
      </c>
      <c r="D13" s="1"/>
      <c r="E13" s="37"/>
      <c r="F13" s="23"/>
      <c r="G13" s="4"/>
    </row>
    <row r="14" spans="1:7" x14ac:dyDescent="0.25">
      <c r="B14" s="3" t="s">
        <v>50</v>
      </c>
      <c r="C14" s="12" t="s">
        <v>4</v>
      </c>
      <c r="D14" s="12">
        <v>21.3</v>
      </c>
      <c r="E14" s="38"/>
      <c r="F14" s="24"/>
      <c r="G14" s="4"/>
    </row>
    <row r="15" spans="1:7" x14ac:dyDescent="0.25">
      <c r="B15" s="3" t="s">
        <v>34</v>
      </c>
      <c r="C15" s="12" t="s">
        <v>4</v>
      </c>
      <c r="D15" s="12">
        <v>3.1</v>
      </c>
      <c r="E15" s="38"/>
      <c r="F15" s="24"/>
      <c r="G15" s="4"/>
    </row>
    <row r="16" spans="1:7" x14ac:dyDescent="0.25">
      <c r="B16" s="3" t="s">
        <v>51</v>
      </c>
      <c r="C16" s="12" t="s">
        <v>4</v>
      </c>
      <c r="D16" s="12">
        <v>150.69999999999999</v>
      </c>
      <c r="E16" s="38"/>
      <c r="F16" s="24"/>
      <c r="G16" s="4"/>
    </row>
    <row r="17" spans="1:7" x14ac:dyDescent="0.25">
      <c r="B17" s="3" t="s">
        <v>52</v>
      </c>
      <c r="C17" s="12" t="s">
        <v>4</v>
      </c>
      <c r="D17" s="12">
        <v>7.7</v>
      </c>
      <c r="E17" s="38"/>
      <c r="F17" s="24"/>
      <c r="G17" s="4"/>
    </row>
    <row r="18" spans="1:7" x14ac:dyDescent="0.25">
      <c r="B18" s="3" t="s">
        <v>53</v>
      </c>
      <c r="C18" s="12" t="s">
        <v>4</v>
      </c>
      <c r="D18" s="12">
        <v>823.3</v>
      </c>
      <c r="E18" s="38"/>
      <c r="F18" s="24"/>
      <c r="G18" s="4"/>
    </row>
    <row r="19" spans="1:7" x14ac:dyDescent="0.25">
      <c r="B19" s="3" t="s">
        <v>35</v>
      </c>
      <c r="C19" s="12" t="s">
        <v>4</v>
      </c>
      <c r="D19" s="12">
        <v>79</v>
      </c>
      <c r="E19" s="38"/>
      <c r="F19" s="24"/>
      <c r="G19" s="4"/>
    </row>
    <row r="20" spans="1:7" x14ac:dyDescent="0.25">
      <c r="B20" s="3" t="s">
        <v>36</v>
      </c>
      <c r="C20" s="12" t="s">
        <v>4</v>
      </c>
      <c r="D20" s="12">
        <v>14.8</v>
      </c>
      <c r="E20" s="38"/>
      <c r="F20" s="24"/>
      <c r="G20" s="4"/>
    </row>
    <row r="21" spans="1:7" x14ac:dyDescent="0.25">
      <c r="B21" s="3" t="s">
        <v>54</v>
      </c>
      <c r="C21" s="12" t="s">
        <v>4</v>
      </c>
      <c r="D21" s="12">
        <v>15.8</v>
      </c>
      <c r="E21" s="38"/>
      <c r="F21" s="24"/>
      <c r="G21" s="4"/>
    </row>
    <row r="22" spans="1:7" x14ac:dyDescent="0.25">
      <c r="D22" s="1"/>
      <c r="E22" s="37"/>
      <c r="F22" s="23"/>
      <c r="G22" s="4"/>
    </row>
    <row r="23" spans="1:7" ht="135.75" customHeight="1" x14ac:dyDescent="0.25">
      <c r="A23" s="2" t="s">
        <v>23</v>
      </c>
      <c r="B23" s="5" t="s">
        <v>26</v>
      </c>
      <c r="D23" s="1"/>
      <c r="E23" s="37"/>
      <c r="F23" s="23"/>
      <c r="G23" s="4"/>
    </row>
    <row r="24" spans="1:7" x14ac:dyDescent="0.25">
      <c r="C24" s="12" t="s">
        <v>12</v>
      </c>
      <c r="D24" s="12">
        <v>1</v>
      </c>
      <c r="E24" s="38"/>
      <c r="F24" s="24"/>
      <c r="G24" s="4"/>
    </row>
    <row r="25" spans="1:7" x14ac:dyDescent="0.25">
      <c r="D25" s="1"/>
      <c r="E25" s="37"/>
      <c r="F25" s="23"/>
      <c r="G25" s="4"/>
    </row>
    <row r="26" spans="1:7" ht="150" x14ac:dyDescent="0.25">
      <c r="A26" s="2" t="s">
        <v>24</v>
      </c>
      <c r="B26" s="5" t="s">
        <v>38</v>
      </c>
      <c r="D26" s="1"/>
      <c r="E26" s="37"/>
      <c r="F26" s="23"/>
      <c r="G26" s="4"/>
    </row>
    <row r="27" spans="1:7" x14ac:dyDescent="0.25">
      <c r="A27" s="2"/>
      <c r="B27" s="5"/>
      <c r="C27" s="12" t="s">
        <v>13</v>
      </c>
      <c r="D27" s="12">
        <v>1</v>
      </c>
      <c r="E27" s="133"/>
      <c r="F27" s="133"/>
      <c r="G27" s="4"/>
    </row>
    <row r="28" spans="1:7" x14ac:dyDescent="0.25">
      <c r="A28" s="2"/>
      <c r="B28" s="5"/>
      <c r="C28" s="13"/>
      <c r="D28" s="13"/>
      <c r="E28" s="134"/>
      <c r="F28" s="134"/>
      <c r="G28" s="4"/>
    </row>
    <row r="29" spans="1:7" ht="409.5" x14ac:dyDescent="0.25">
      <c r="A29" s="2" t="s">
        <v>25</v>
      </c>
      <c r="B29" s="144" t="s">
        <v>129</v>
      </c>
      <c r="C29" s="13"/>
      <c r="D29" s="13"/>
      <c r="E29" s="134"/>
      <c r="F29" s="134"/>
      <c r="G29" s="4"/>
    </row>
    <row r="30" spans="1:7" x14ac:dyDescent="0.25">
      <c r="A30" s="2"/>
      <c r="B30" s="3" t="s">
        <v>50</v>
      </c>
      <c r="C30" s="142" t="s">
        <v>13</v>
      </c>
      <c r="D30" s="142">
        <f>ROUNDUP((21.3/40)*5,0)</f>
        <v>3</v>
      </c>
      <c r="E30" s="143"/>
      <c r="F30" s="143"/>
      <c r="G30" s="4"/>
    </row>
    <row r="31" spans="1:7" x14ac:dyDescent="0.25">
      <c r="A31" s="2"/>
      <c r="B31" s="3" t="s">
        <v>34</v>
      </c>
      <c r="C31" s="142" t="s">
        <v>13</v>
      </c>
      <c r="D31" s="142">
        <f>ROUNDUP((3.1/40)*5,0)</f>
        <v>1</v>
      </c>
      <c r="E31" s="143"/>
      <c r="F31" s="143"/>
      <c r="G31" s="4"/>
    </row>
    <row r="32" spans="1:7" x14ac:dyDescent="0.25">
      <c r="A32" s="2"/>
      <c r="B32" s="3" t="s">
        <v>51</v>
      </c>
      <c r="C32" s="142" t="s">
        <v>13</v>
      </c>
      <c r="D32" s="142">
        <f>ROUNDUP((150.7/40)*5,0)</f>
        <v>19</v>
      </c>
      <c r="E32" s="143"/>
      <c r="F32" s="143"/>
      <c r="G32" s="4"/>
    </row>
    <row r="33" spans="1:7" x14ac:dyDescent="0.25">
      <c r="A33" s="2"/>
      <c r="B33" s="3" t="s">
        <v>52</v>
      </c>
      <c r="C33" s="142" t="s">
        <v>13</v>
      </c>
      <c r="D33" s="142">
        <f>ROUNDUP((7.7/40)*5,0)</f>
        <v>1</v>
      </c>
      <c r="E33" s="143"/>
      <c r="F33" s="143"/>
      <c r="G33" s="4"/>
    </row>
    <row r="34" spans="1:7" x14ac:dyDescent="0.25">
      <c r="A34" s="2"/>
      <c r="B34" s="3" t="s">
        <v>53</v>
      </c>
      <c r="C34" s="142" t="s">
        <v>13</v>
      </c>
      <c r="D34" s="142">
        <f>ROUNDUP((823.3/40)*5,0)</f>
        <v>103</v>
      </c>
      <c r="E34" s="143"/>
      <c r="F34" s="143"/>
      <c r="G34" s="4"/>
    </row>
    <row r="35" spans="1:7" x14ac:dyDescent="0.25">
      <c r="A35" s="2"/>
      <c r="B35" s="3" t="s">
        <v>35</v>
      </c>
      <c r="C35" s="142" t="s">
        <v>13</v>
      </c>
      <c r="D35" s="142">
        <f>ROUNDUP((79/40)*5,0)</f>
        <v>10</v>
      </c>
      <c r="E35" s="143"/>
      <c r="F35" s="143"/>
      <c r="G35" s="4"/>
    </row>
    <row r="36" spans="1:7" x14ac:dyDescent="0.25">
      <c r="A36" s="2"/>
      <c r="B36" s="3" t="s">
        <v>36</v>
      </c>
      <c r="C36" s="142" t="s">
        <v>13</v>
      </c>
      <c r="D36" s="142">
        <f>ROUNDUP((14.8/40)*5,0)</f>
        <v>2</v>
      </c>
      <c r="E36" s="143"/>
      <c r="F36" s="143"/>
      <c r="G36" s="4"/>
    </row>
    <row r="37" spans="1:7" x14ac:dyDescent="0.25">
      <c r="A37" s="2"/>
      <c r="B37" s="3" t="s">
        <v>54</v>
      </c>
      <c r="C37" s="142" t="s">
        <v>13</v>
      </c>
      <c r="D37" s="142">
        <f>ROUNDUP((15.8/40)*5,0)</f>
        <v>2</v>
      </c>
      <c r="E37" s="143"/>
      <c r="F37" s="143"/>
      <c r="G37" s="4"/>
    </row>
    <row r="38" spans="1:7" x14ac:dyDescent="0.25">
      <c r="A38" s="15"/>
      <c r="B38" s="16" t="s">
        <v>42</v>
      </c>
      <c r="C38" s="14"/>
      <c r="D38" s="14"/>
      <c r="E38" s="40"/>
      <c r="F38" s="26"/>
      <c r="G38" s="4"/>
    </row>
    <row r="39" spans="1:7" x14ac:dyDescent="0.25">
      <c r="D39" s="1"/>
      <c r="E39" s="37"/>
      <c r="F39" s="23"/>
      <c r="G39" s="4"/>
    </row>
    <row r="40" spans="1:7" x14ac:dyDescent="0.25">
      <c r="A40" s="2" t="s">
        <v>15</v>
      </c>
      <c r="B40" s="3" t="s">
        <v>16</v>
      </c>
      <c r="D40" s="1"/>
      <c r="E40" s="37"/>
      <c r="F40" s="23"/>
      <c r="G40" s="4"/>
    </row>
    <row r="41" spans="1:7" ht="409.5" x14ac:dyDescent="0.25">
      <c r="A41" s="2" t="s">
        <v>2</v>
      </c>
      <c r="B41" s="144" t="s">
        <v>131</v>
      </c>
      <c r="D41" s="1"/>
      <c r="E41" s="37"/>
      <c r="F41" s="23"/>
      <c r="G41" s="4"/>
    </row>
    <row r="42" spans="1:7" x14ac:dyDescent="0.25">
      <c r="B42" s="3" t="s">
        <v>50</v>
      </c>
      <c r="C42" s="12" t="s">
        <v>14</v>
      </c>
      <c r="D42" s="12">
        <v>1</v>
      </c>
      <c r="E42" s="38"/>
      <c r="F42" s="24"/>
      <c r="G42" s="4"/>
    </row>
    <row r="43" spans="1:7" x14ac:dyDescent="0.25">
      <c r="B43" s="3" t="s">
        <v>34</v>
      </c>
      <c r="C43" s="12" t="s">
        <v>14</v>
      </c>
      <c r="D43" s="12">
        <v>1</v>
      </c>
      <c r="E43" s="38"/>
      <c r="F43" s="24"/>
      <c r="G43" s="4"/>
    </row>
    <row r="44" spans="1:7" x14ac:dyDescent="0.25">
      <c r="B44" s="3" t="s">
        <v>51</v>
      </c>
      <c r="C44" s="12" t="s">
        <v>14</v>
      </c>
      <c r="D44" s="12">
        <v>55</v>
      </c>
      <c r="E44" s="38"/>
      <c r="F44" s="24"/>
      <c r="G44" s="4"/>
    </row>
    <row r="45" spans="1:7" x14ac:dyDescent="0.25">
      <c r="B45" s="3" t="s">
        <v>52</v>
      </c>
      <c r="C45" s="12" t="s">
        <v>14</v>
      </c>
      <c r="D45" s="12">
        <v>2</v>
      </c>
      <c r="E45" s="38"/>
      <c r="F45" s="24"/>
      <c r="G45" s="4"/>
    </row>
    <row r="46" spans="1:7" x14ac:dyDescent="0.25">
      <c r="B46" s="3" t="s">
        <v>53</v>
      </c>
      <c r="C46" s="12" t="s">
        <v>14</v>
      </c>
      <c r="D46" s="12">
        <v>197</v>
      </c>
      <c r="E46" s="38"/>
      <c r="F46" s="24"/>
      <c r="G46" s="4"/>
    </row>
    <row r="47" spans="1:7" x14ac:dyDescent="0.25">
      <c r="B47" s="3" t="s">
        <v>35</v>
      </c>
      <c r="C47" s="12" t="s">
        <v>14</v>
      </c>
      <c r="D47" s="12">
        <v>18</v>
      </c>
      <c r="E47" s="38"/>
      <c r="F47" s="24"/>
      <c r="G47" s="4"/>
    </row>
    <row r="48" spans="1:7" x14ac:dyDescent="0.25">
      <c r="B48" s="3" t="s">
        <v>36</v>
      </c>
      <c r="C48" s="12" t="s">
        <v>14</v>
      </c>
      <c r="D48" s="12">
        <v>4</v>
      </c>
      <c r="E48" s="38"/>
      <c r="F48" s="24"/>
      <c r="G48" s="4"/>
    </row>
    <row r="49" spans="1:7" x14ac:dyDescent="0.25">
      <c r="B49" s="3" t="s">
        <v>54</v>
      </c>
      <c r="C49" s="12" t="s">
        <v>14</v>
      </c>
      <c r="D49" s="12">
        <v>2</v>
      </c>
      <c r="E49" s="38"/>
      <c r="F49" s="24"/>
      <c r="G49" s="4"/>
    </row>
    <row r="50" spans="1:7" x14ac:dyDescent="0.25">
      <c r="D50" s="1"/>
      <c r="E50" s="37"/>
      <c r="F50" s="23"/>
      <c r="G50" s="4"/>
    </row>
    <row r="51" spans="1:7" ht="285" x14ac:dyDescent="0.25">
      <c r="A51" s="2" t="s">
        <v>17</v>
      </c>
      <c r="B51" s="141" t="s">
        <v>130</v>
      </c>
      <c r="D51" s="1"/>
      <c r="E51" s="37"/>
      <c r="F51" s="23"/>
      <c r="G51" s="4"/>
    </row>
    <row r="52" spans="1:7" x14ac:dyDescent="0.25">
      <c r="B52" s="3" t="s">
        <v>51</v>
      </c>
      <c r="C52" s="12" t="s">
        <v>4</v>
      </c>
      <c r="D52" s="12">
        <v>9.5</v>
      </c>
      <c r="E52" s="38"/>
      <c r="F52" s="24"/>
      <c r="G52" s="4"/>
    </row>
    <row r="53" spans="1:7" x14ac:dyDescent="0.25">
      <c r="D53" s="1"/>
      <c r="E53" s="37"/>
      <c r="F53" s="23"/>
      <c r="G53" s="4"/>
    </row>
    <row r="54" spans="1:7" ht="135" customHeight="1" x14ac:dyDescent="0.25">
      <c r="A54" s="2" t="s">
        <v>11</v>
      </c>
      <c r="B54" s="5" t="s">
        <v>27</v>
      </c>
      <c r="D54" s="1"/>
      <c r="E54" s="37"/>
      <c r="F54" s="23"/>
      <c r="G54" s="4"/>
    </row>
    <row r="55" spans="1:7" x14ac:dyDescent="0.25">
      <c r="C55" s="13" t="s">
        <v>13</v>
      </c>
      <c r="D55" s="13">
        <v>1</v>
      </c>
      <c r="E55" s="39"/>
      <c r="F55" s="25"/>
      <c r="G55" s="4"/>
    </row>
    <row r="56" spans="1:7" x14ac:dyDescent="0.25">
      <c r="A56" s="15"/>
      <c r="B56" s="16" t="s">
        <v>43</v>
      </c>
      <c r="C56" s="14"/>
      <c r="D56" s="14"/>
      <c r="E56" s="40"/>
      <c r="F56" s="26"/>
      <c r="G56" s="4"/>
    </row>
    <row r="57" spans="1:7" x14ac:dyDescent="0.25">
      <c r="D57" s="1"/>
      <c r="E57" s="37"/>
      <c r="F57" s="23"/>
      <c r="G57" s="4"/>
    </row>
    <row r="58" spans="1:7" x14ac:dyDescent="0.25">
      <c r="A58" s="2" t="s">
        <v>18</v>
      </c>
      <c r="B58" s="3" t="s">
        <v>19</v>
      </c>
      <c r="D58" s="1"/>
      <c r="E58" s="37"/>
      <c r="F58" s="23"/>
      <c r="G58" s="4"/>
    </row>
    <row r="59" spans="1:7" s="9" customFormat="1" ht="258" customHeight="1" x14ac:dyDescent="0.25">
      <c r="A59" s="2" t="s">
        <v>29</v>
      </c>
      <c r="B59" s="5" t="s">
        <v>57</v>
      </c>
      <c r="C59" s="1"/>
      <c r="D59" s="1"/>
      <c r="E59" s="37"/>
      <c r="F59" s="23"/>
      <c r="G59" s="8"/>
    </row>
    <row r="60" spans="1:7" s="9" customFormat="1" x14ac:dyDescent="0.25">
      <c r="A60" s="2"/>
      <c r="B60" s="6"/>
      <c r="C60" s="13" t="s">
        <v>14</v>
      </c>
      <c r="D60" s="13">
        <v>15</v>
      </c>
      <c r="E60" s="39"/>
      <c r="F60" s="25"/>
      <c r="G60" s="8"/>
    </row>
    <row r="61" spans="1:7" s="9" customFormat="1" x14ac:dyDescent="0.25">
      <c r="A61" s="17"/>
      <c r="B61" s="18" t="s">
        <v>44</v>
      </c>
      <c r="C61" s="14"/>
      <c r="D61" s="14"/>
      <c r="E61" s="40"/>
      <c r="F61" s="26"/>
      <c r="G61" s="8"/>
    </row>
    <row r="62" spans="1:7" x14ac:dyDescent="0.25">
      <c r="A62" s="2"/>
      <c r="B62" s="6"/>
      <c r="D62" s="1"/>
      <c r="E62" s="37"/>
      <c r="F62" s="23"/>
      <c r="G62" s="4"/>
    </row>
    <row r="63" spans="1:7" x14ac:dyDescent="0.25">
      <c r="A63" s="2" t="s">
        <v>20</v>
      </c>
      <c r="B63" s="3" t="s">
        <v>21</v>
      </c>
      <c r="D63" s="1"/>
      <c r="E63" s="37"/>
      <c r="F63" s="23"/>
      <c r="G63" s="4"/>
    </row>
    <row r="64" spans="1:7" ht="152.25" customHeight="1" x14ac:dyDescent="0.25">
      <c r="A64" s="2" t="s">
        <v>2</v>
      </c>
      <c r="B64" s="5" t="s">
        <v>160</v>
      </c>
      <c r="D64" s="1"/>
      <c r="E64" s="37"/>
      <c r="F64" s="23"/>
      <c r="G64" s="4"/>
    </row>
    <row r="65" spans="1:7" x14ac:dyDescent="0.25">
      <c r="B65" s="3" t="s">
        <v>50</v>
      </c>
      <c r="C65" s="12" t="s">
        <v>4</v>
      </c>
      <c r="D65" s="12">
        <v>21.3</v>
      </c>
      <c r="E65" s="38"/>
      <c r="F65" s="24"/>
      <c r="G65" s="4"/>
    </row>
    <row r="66" spans="1:7" x14ac:dyDescent="0.25">
      <c r="B66" s="3" t="s">
        <v>34</v>
      </c>
      <c r="C66" s="12" t="s">
        <v>4</v>
      </c>
      <c r="D66" s="12">
        <v>3.1</v>
      </c>
      <c r="E66" s="38"/>
      <c r="F66" s="24"/>
      <c r="G66" s="4"/>
    </row>
    <row r="67" spans="1:7" x14ac:dyDescent="0.25">
      <c r="B67" s="3" t="s">
        <v>51</v>
      </c>
      <c r="C67" s="12" t="s">
        <v>4</v>
      </c>
      <c r="D67" s="12">
        <v>150.69999999999999</v>
      </c>
      <c r="E67" s="38"/>
      <c r="F67" s="24"/>
      <c r="G67" s="4"/>
    </row>
    <row r="68" spans="1:7" x14ac:dyDescent="0.25">
      <c r="B68" s="3" t="s">
        <v>52</v>
      </c>
      <c r="C68" s="12" t="s">
        <v>4</v>
      </c>
      <c r="D68" s="12">
        <v>7.7</v>
      </c>
      <c r="E68" s="38"/>
      <c r="F68" s="24"/>
      <c r="G68" s="4"/>
    </row>
    <row r="69" spans="1:7" x14ac:dyDescent="0.25">
      <c r="B69" s="3" t="s">
        <v>53</v>
      </c>
      <c r="C69" s="12" t="s">
        <v>4</v>
      </c>
      <c r="D69" s="12">
        <v>823.3</v>
      </c>
      <c r="E69" s="38"/>
      <c r="F69" s="24"/>
      <c r="G69" s="4"/>
    </row>
    <row r="70" spans="1:7" x14ac:dyDescent="0.25">
      <c r="B70" s="3" t="s">
        <v>35</v>
      </c>
      <c r="C70" s="12" t="s">
        <v>4</v>
      </c>
      <c r="D70" s="12">
        <v>79</v>
      </c>
      <c r="E70" s="38"/>
      <c r="F70" s="24"/>
      <c r="G70" s="4"/>
    </row>
    <row r="71" spans="1:7" x14ac:dyDescent="0.25">
      <c r="B71" s="3" t="s">
        <v>36</v>
      </c>
      <c r="C71" s="12" t="s">
        <v>4</v>
      </c>
      <c r="D71" s="12">
        <v>14.8</v>
      </c>
      <c r="E71" s="38"/>
      <c r="F71" s="24"/>
      <c r="G71" s="4"/>
    </row>
    <row r="72" spans="1:7" x14ac:dyDescent="0.25">
      <c r="B72" s="3" t="s">
        <v>54</v>
      </c>
      <c r="C72" s="12" t="s">
        <v>4</v>
      </c>
      <c r="D72" s="12">
        <v>15.8</v>
      </c>
      <c r="E72" s="38"/>
      <c r="F72" s="24"/>
      <c r="G72" s="4"/>
    </row>
    <row r="73" spans="1:7" x14ac:dyDescent="0.25">
      <c r="C73" s="13"/>
      <c r="D73" s="13"/>
      <c r="E73" s="39"/>
      <c r="F73" s="25"/>
      <c r="G73" s="4"/>
    </row>
    <row r="74" spans="1:7" ht="88.5" customHeight="1" x14ac:dyDescent="0.25">
      <c r="A74" s="2" t="s">
        <v>17</v>
      </c>
      <c r="B74" s="5" t="s">
        <v>39</v>
      </c>
      <c r="D74" s="1"/>
      <c r="E74" s="37"/>
      <c r="F74" s="23"/>
      <c r="G74" s="4"/>
    </row>
    <row r="75" spans="1:7" x14ac:dyDescent="0.25">
      <c r="C75" s="12" t="s">
        <v>12</v>
      </c>
      <c r="D75" s="12">
        <v>1</v>
      </c>
      <c r="E75" s="38"/>
      <c r="F75" s="24"/>
    </row>
    <row r="76" spans="1:7" x14ac:dyDescent="0.25">
      <c r="D76" s="1"/>
      <c r="E76" s="37"/>
      <c r="F76" s="23"/>
      <c r="G76" s="4"/>
    </row>
    <row r="77" spans="1:7" ht="150.75" customHeight="1" x14ac:dyDescent="0.25">
      <c r="A77" s="2" t="s">
        <v>11</v>
      </c>
      <c r="B77" s="5" t="s">
        <v>30</v>
      </c>
      <c r="D77" s="1"/>
      <c r="E77" s="37"/>
      <c r="F77" s="23"/>
      <c r="G77" s="4"/>
    </row>
    <row r="78" spans="1:7" x14ac:dyDescent="0.25">
      <c r="B78" s="3" t="s">
        <v>50</v>
      </c>
      <c r="C78" s="12" t="s">
        <v>4</v>
      </c>
      <c r="D78" s="12">
        <v>21.3</v>
      </c>
      <c r="E78" s="38"/>
      <c r="F78" s="24"/>
      <c r="G78" s="4"/>
    </row>
    <row r="79" spans="1:7" x14ac:dyDescent="0.25">
      <c r="B79" s="3" t="s">
        <v>34</v>
      </c>
      <c r="C79" s="12" t="s">
        <v>4</v>
      </c>
      <c r="D79" s="12">
        <v>38.200000000000003</v>
      </c>
      <c r="E79" s="38"/>
      <c r="F79" s="24"/>
      <c r="G79" s="4"/>
    </row>
    <row r="80" spans="1:7" x14ac:dyDescent="0.25">
      <c r="B80" s="3" t="s">
        <v>51</v>
      </c>
      <c r="C80" s="12" t="s">
        <v>4</v>
      </c>
      <c r="D80" s="12">
        <v>150.69999999999999</v>
      </c>
      <c r="E80" s="38"/>
      <c r="F80" s="24"/>
      <c r="G80" s="4"/>
    </row>
    <row r="81" spans="1:7" x14ac:dyDescent="0.25">
      <c r="B81" s="3" t="s">
        <v>52</v>
      </c>
      <c r="C81" s="12" t="s">
        <v>4</v>
      </c>
      <c r="D81" s="12">
        <v>7.7</v>
      </c>
      <c r="E81" s="38"/>
      <c r="F81" s="24"/>
      <c r="G81" s="4"/>
    </row>
    <row r="82" spans="1:7" x14ac:dyDescent="0.25">
      <c r="B82" s="3" t="s">
        <v>53</v>
      </c>
      <c r="C82" s="12" t="s">
        <v>4</v>
      </c>
      <c r="D82" s="12">
        <v>823.3</v>
      </c>
      <c r="E82" s="38"/>
      <c r="F82" s="24"/>
      <c r="G82" s="4"/>
    </row>
    <row r="83" spans="1:7" x14ac:dyDescent="0.25">
      <c r="B83" s="3" t="s">
        <v>35</v>
      </c>
      <c r="C83" s="12" t="s">
        <v>4</v>
      </c>
      <c r="D83" s="12">
        <v>79</v>
      </c>
      <c r="E83" s="38"/>
      <c r="F83" s="24"/>
      <c r="G83" s="4"/>
    </row>
    <row r="84" spans="1:7" x14ac:dyDescent="0.25">
      <c r="B84" s="3" t="s">
        <v>36</v>
      </c>
      <c r="C84" s="12" t="s">
        <v>4</v>
      </c>
      <c r="D84" s="12">
        <v>14.8</v>
      </c>
      <c r="E84" s="38"/>
      <c r="F84" s="24"/>
      <c r="G84" s="4"/>
    </row>
    <row r="85" spans="1:7" x14ac:dyDescent="0.25">
      <c r="B85" s="3" t="s">
        <v>54</v>
      </c>
      <c r="C85" s="12" t="s">
        <v>4</v>
      </c>
      <c r="D85" s="12">
        <v>15.8</v>
      </c>
      <c r="E85" s="38"/>
      <c r="F85" s="24"/>
      <c r="G85" s="4"/>
    </row>
    <row r="86" spans="1:7" x14ac:dyDescent="0.25">
      <c r="D86" s="1"/>
      <c r="E86" s="37"/>
      <c r="F86" s="23"/>
      <c r="G86" s="4"/>
    </row>
    <row r="87" spans="1:7" ht="88.5" customHeight="1" x14ac:dyDescent="0.25">
      <c r="A87" s="2" t="s">
        <v>23</v>
      </c>
      <c r="B87" s="5" t="s">
        <v>40</v>
      </c>
      <c r="D87" s="1"/>
      <c r="E87" s="37"/>
      <c r="F87" s="23"/>
      <c r="G87" s="4"/>
    </row>
    <row r="88" spans="1:7" x14ac:dyDescent="0.25">
      <c r="C88" s="12" t="s">
        <v>12</v>
      </c>
      <c r="D88" s="12">
        <v>1</v>
      </c>
      <c r="E88" s="38"/>
      <c r="F88" s="24"/>
    </row>
    <row r="89" spans="1:7" x14ac:dyDescent="0.25">
      <c r="D89" s="1"/>
      <c r="E89" s="37"/>
      <c r="F89" s="23"/>
    </row>
    <row r="90" spans="1:7" ht="78.75" customHeight="1" x14ac:dyDescent="0.25">
      <c r="A90" s="2" t="s">
        <v>24</v>
      </c>
      <c r="B90" s="5" t="s">
        <v>28</v>
      </c>
      <c r="D90" s="1"/>
      <c r="E90" s="37"/>
      <c r="F90" s="23"/>
      <c r="G90" s="4"/>
    </row>
    <row r="91" spans="1:7" x14ac:dyDescent="0.25">
      <c r="C91" s="13" t="s">
        <v>12</v>
      </c>
      <c r="D91" s="13">
        <v>1</v>
      </c>
      <c r="E91" s="39"/>
      <c r="F91" s="25"/>
    </row>
    <row r="92" spans="1:7" x14ac:dyDescent="0.25">
      <c r="A92" s="15"/>
      <c r="B92" s="16" t="s">
        <v>45</v>
      </c>
      <c r="C92" s="14"/>
      <c r="D92" s="14"/>
      <c r="E92" s="26"/>
      <c r="F92" s="26"/>
    </row>
    <row r="99" spans="1:7" x14ac:dyDescent="0.25">
      <c r="B99" s="11" t="s">
        <v>41</v>
      </c>
    </row>
    <row r="100" spans="1:7" x14ac:dyDescent="0.25">
      <c r="B100" s="11"/>
    </row>
    <row r="101" spans="1:7" x14ac:dyDescent="0.25">
      <c r="A101" s="2" t="s">
        <v>0</v>
      </c>
      <c r="B101" s="3" t="s">
        <v>1</v>
      </c>
      <c r="C101" s="12"/>
      <c r="D101" s="7"/>
      <c r="E101" s="28"/>
      <c r="F101" s="28"/>
      <c r="G101" s="4"/>
    </row>
    <row r="102" spans="1:7" x14ac:dyDescent="0.25">
      <c r="A102" s="2" t="s">
        <v>15</v>
      </c>
      <c r="B102" s="3" t="s">
        <v>16</v>
      </c>
      <c r="C102" s="14"/>
      <c r="D102" s="14"/>
      <c r="E102" s="26"/>
      <c r="F102" s="26"/>
      <c r="G102" s="4"/>
    </row>
    <row r="103" spans="1:7" x14ac:dyDescent="0.25">
      <c r="A103" s="2" t="s">
        <v>18</v>
      </c>
      <c r="B103" s="3" t="s">
        <v>19</v>
      </c>
      <c r="C103" s="14"/>
      <c r="D103" s="14"/>
      <c r="E103" s="26"/>
      <c r="F103" s="26"/>
      <c r="G103" s="4"/>
    </row>
    <row r="104" spans="1:7" x14ac:dyDescent="0.25">
      <c r="A104" s="2" t="s">
        <v>20</v>
      </c>
      <c r="B104" s="3" t="s">
        <v>21</v>
      </c>
      <c r="C104" s="14"/>
      <c r="D104" s="14"/>
      <c r="E104" s="26"/>
      <c r="F104" s="26"/>
      <c r="G104" s="4"/>
    </row>
    <row r="105" spans="1:7" x14ac:dyDescent="0.25">
      <c r="D105" s="164" t="s">
        <v>47</v>
      </c>
      <c r="E105" s="164"/>
      <c r="F105" s="26"/>
    </row>
  </sheetData>
  <mergeCells count="1">
    <mergeCell ref="D105:E105"/>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61" workbookViewId="0">
      <selection activeCell="F82" sqref="F8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157</v>
      </c>
      <c r="D3" s="1"/>
      <c r="E3" s="23"/>
      <c r="F3" s="23"/>
      <c r="G3" s="4"/>
    </row>
    <row r="4" spans="1:7" x14ac:dyDescent="0.25">
      <c r="B4" s="3" t="s">
        <v>59</v>
      </c>
      <c r="C4" s="12" t="s">
        <v>4</v>
      </c>
      <c r="D4" s="12">
        <v>1.3</v>
      </c>
      <c r="E4" s="24"/>
      <c r="F4" s="24"/>
      <c r="G4" s="4"/>
    </row>
    <row r="5" spans="1:7" x14ac:dyDescent="0.25">
      <c r="B5" s="3" t="s">
        <v>51</v>
      </c>
      <c r="C5" s="12" t="s">
        <v>4</v>
      </c>
      <c r="D5" s="12">
        <v>79.599999999999994</v>
      </c>
      <c r="E5" s="24"/>
      <c r="F5" s="24"/>
      <c r="G5" s="4"/>
    </row>
    <row r="6" spans="1:7" x14ac:dyDescent="0.25">
      <c r="B6" s="3" t="s">
        <v>52</v>
      </c>
      <c r="C6" s="12" t="s">
        <v>4</v>
      </c>
      <c r="D6" s="12">
        <v>148.19999999999999</v>
      </c>
      <c r="E6" s="24"/>
      <c r="F6" s="24"/>
      <c r="G6" s="4"/>
    </row>
    <row r="7" spans="1:7" x14ac:dyDescent="0.25">
      <c r="B7" s="3" t="s">
        <v>35</v>
      </c>
      <c r="C7" s="12" t="s">
        <v>4</v>
      </c>
      <c r="D7" s="12">
        <v>64</v>
      </c>
      <c r="E7" s="24"/>
      <c r="F7" s="24"/>
      <c r="G7" s="4"/>
    </row>
    <row r="8" spans="1:7" x14ac:dyDescent="0.25">
      <c r="D8" s="1"/>
      <c r="E8" s="23"/>
      <c r="F8" s="23"/>
      <c r="G8" s="4"/>
    </row>
    <row r="9" spans="1:7" ht="167.25" customHeight="1" x14ac:dyDescent="0.25">
      <c r="A9" s="2" t="s">
        <v>17</v>
      </c>
      <c r="B9" s="5" t="s">
        <v>37</v>
      </c>
      <c r="D9" s="1"/>
      <c r="E9" s="23"/>
      <c r="F9" s="23"/>
      <c r="G9" s="4"/>
    </row>
    <row r="10" spans="1:7" x14ac:dyDescent="0.25">
      <c r="B10" s="3" t="s">
        <v>59</v>
      </c>
      <c r="C10" s="12" t="s">
        <v>4</v>
      </c>
      <c r="D10" s="12">
        <v>1.3</v>
      </c>
      <c r="E10" s="24"/>
      <c r="F10" s="24"/>
      <c r="G10" s="4"/>
    </row>
    <row r="11" spans="1:7" x14ac:dyDescent="0.25">
      <c r="B11" s="3" t="s">
        <v>51</v>
      </c>
      <c r="C11" s="12" t="s">
        <v>4</v>
      </c>
      <c r="D11" s="12">
        <v>79.599999999999994</v>
      </c>
      <c r="E11" s="24"/>
      <c r="F11" s="24"/>
      <c r="G11" s="4"/>
    </row>
    <row r="12" spans="1:7" x14ac:dyDescent="0.25">
      <c r="B12" s="3" t="s">
        <v>52</v>
      </c>
      <c r="C12" s="12" t="s">
        <v>4</v>
      </c>
      <c r="D12" s="12">
        <v>148.19999999999999</v>
      </c>
      <c r="E12" s="24"/>
      <c r="F12" s="24"/>
      <c r="G12" s="4"/>
    </row>
    <row r="13" spans="1:7" x14ac:dyDescent="0.25">
      <c r="B13" s="3" t="s">
        <v>35</v>
      </c>
      <c r="C13" s="12" t="s">
        <v>4</v>
      </c>
      <c r="D13" s="12">
        <v>64</v>
      </c>
      <c r="E13" s="24"/>
      <c r="F13" s="24"/>
      <c r="G13" s="4"/>
    </row>
    <row r="14" spans="1:7" x14ac:dyDescent="0.25">
      <c r="D14" s="1"/>
      <c r="E14" s="23"/>
      <c r="F14" s="23"/>
      <c r="G14" s="4"/>
    </row>
    <row r="15" spans="1:7" ht="135.75" customHeight="1" x14ac:dyDescent="0.25">
      <c r="A15" s="2" t="s">
        <v>24</v>
      </c>
      <c r="B15" s="5" t="s">
        <v>26</v>
      </c>
      <c r="D15" s="1"/>
      <c r="E15" s="23"/>
      <c r="F15" s="23"/>
      <c r="G15" s="4"/>
    </row>
    <row r="16" spans="1:7" x14ac:dyDescent="0.25">
      <c r="C16" s="12" t="s">
        <v>12</v>
      </c>
      <c r="D16" s="12">
        <v>1</v>
      </c>
      <c r="E16" s="24"/>
      <c r="F16" s="24"/>
      <c r="G16" s="4"/>
    </row>
    <row r="17" spans="1:7" x14ac:dyDescent="0.25">
      <c r="D17" s="1"/>
      <c r="E17" s="23"/>
      <c r="F17" s="23"/>
      <c r="G17" s="4"/>
    </row>
    <row r="18" spans="1:7" ht="150" x14ac:dyDescent="0.25">
      <c r="A18" s="2" t="s">
        <v>25</v>
      </c>
      <c r="B18" s="5" t="s">
        <v>38</v>
      </c>
      <c r="D18" s="1"/>
      <c r="E18" s="23"/>
      <c r="F18" s="23"/>
      <c r="G18" s="4"/>
    </row>
    <row r="19" spans="1:7" x14ac:dyDescent="0.25">
      <c r="A19" s="2"/>
      <c r="B19" s="5"/>
      <c r="C19" s="13" t="s">
        <v>13</v>
      </c>
      <c r="D19" s="13">
        <v>1</v>
      </c>
      <c r="E19" s="25"/>
      <c r="F19" s="25"/>
      <c r="G19" s="4"/>
    </row>
    <row r="20" spans="1:7" x14ac:dyDescent="0.25">
      <c r="A20" s="2"/>
      <c r="B20" s="5"/>
      <c r="C20" s="13"/>
      <c r="D20" s="13"/>
      <c r="E20" s="134"/>
      <c r="F20" s="134"/>
      <c r="G20" s="4"/>
    </row>
    <row r="21" spans="1:7" ht="409.5" x14ac:dyDescent="0.25">
      <c r="A21" s="2" t="s">
        <v>128</v>
      </c>
      <c r="B21" s="144" t="s">
        <v>129</v>
      </c>
      <c r="C21" s="13"/>
      <c r="D21" s="13"/>
      <c r="E21" s="134"/>
      <c r="F21" s="134"/>
      <c r="G21" s="4"/>
    </row>
    <row r="22" spans="1:7" x14ac:dyDescent="0.25">
      <c r="A22" s="2"/>
      <c r="B22" s="3" t="s">
        <v>59</v>
      </c>
      <c r="C22" s="142" t="s">
        <v>13</v>
      </c>
      <c r="D22" s="142">
        <f>ROUNDUP((1.3/40)*5,0)</f>
        <v>1</v>
      </c>
      <c r="E22" s="143"/>
      <c r="F22" s="143"/>
      <c r="G22" s="4"/>
    </row>
    <row r="23" spans="1:7" x14ac:dyDescent="0.25">
      <c r="A23" s="2"/>
      <c r="B23" s="3" t="s">
        <v>51</v>
      </c>
      <c r="C23" s="142" t="s">
        <v>13</v>
      </c>
      <c r="D23" s="142">
        <f>ROUNDUP((79.6/40)*5,0)</f>
        <v>10</v>
      </c>
      <c r="E23" s="143"/>
      <c r="F23" s="143"/>
      <c r="G23" s="4"/>
    </row>
    <row r="24" spans="1:7" x14ac:dyDescent="0.25">
      <c r="A24" s="2"/>
      <c r="B24" s="3" t="s">
        <v>52</v>
      </c>
      <c r="C24" s="142" t="s">
        <v>13</v>
      </c>
      <c r="D24" s="142">
        <f>ROUNDUP((148.2/40)*5,0)</f>
        <v>19</v>
      </c>
      <c r="E24" s="143"/>
      <c r="F24" s="143"/>
      <c r="G24" s="4"/>
    </row>
    <row r="25" spans="1:7" x14ac:dyDescent="0.25">
      <c r="A25" s="2"/>
      <c r="B25" s="3" t="s">
        <v>35</v>
      </c>
      <c r="C25" s="142" t="s">
        <v>13</v>
      </c>
      <c r="D25" s="142">
        <f>ROUNDUP((64/40)*5,0)</f>
        <v>8</v>
      </c>
      <c r="E25" s="143"/>
      <c r="F25" s="143"/>
      <c r="G25" s="4"/>
    </row>
    <row r="26" spans="1:7" x14ac:dyDescent="0.25">
      <c r="A26" s="15"/>
      <c r="B26" s="16" t="s">
        <v>42</v>
      </c>
      <c r="C26" s="14"/>
      <c r="D26" s="14"/>
      <c r="E26" s="26"/>
      <c r="F26" s="26"/>
      <c r="G26" s="4"/>
    </row>
    <row r="27" spans="1:7" x14ac:dyDescent="0.25">
      <c r="D27" s="1"/>
      <c r="E27" s="23"/>
      <c r="F27" s="23"/>
      <c r="G27" s="4"/>
    </row>
    <row r="28" spans="1:7" x14ac:dyDescent="0.25">
      <c r="A28" s="2" t="s">
        <v>15</v>
      </c>
      <c r="B28" s="3" t="s">
        <v>16</v>
      </c>
      <c r="D28" s="1"/>
      <c r="E28" s="23"/>
      <c r="F28" s="23"/>
      <c r="G28" s="4"/>
    </row>
    <row r="29" spans="1:7" ht="409.5" x14ac:dyDescent="0.25">
      <c r="A29" s="2" t="s">
        <v>2</v>
      </c>
      <c r="B29" s="144" t="s">
        <v>131</v>
      </c>
      <c r="D29" s="1"/>
      <c r="E29" s="23"/>
      <c r="F29" s="23"/>
      <c r="G29" s="4"/>
    </row>
    <row r="30" spans="1:7" x14ac:dyDescent="0.25">
      <c r="B30" s="3" t="s">
        <v>51</v>
      </c>
      <c r="C30" s="12" t="s">
        <v>14</v>
      </c>
      <c r="D30" s="12">
        <v>18</v>
      </c>
      <c r="E30" s="24"/>
      <c r="F30" s="24"/>
      <c r="G30" s="4"/>
    </row>
    <row r="31" spans="1:7" x14ac:dyDescent="0.25">
      <c r="B31" s="3" t="s">
        <v>52</v>
      </c>
      <c r="C31" s="12" t="s">
        <v>14</v>
      </c>
      <c r="D31" s="12">
        <v>33</v>
      </c>
      <c r="E31" s="24"/>
      <c r="F31" s="24"/>
      <c r="G31" s="4"/>
    </row>
    <row r="32" spans="1:7" x14ac:dyDescent="0.25">
      <c r="B32" s="3" t="s">
        <v>35</v>
      </c>
      <c r="C32" s="12" t="s">
        <v>14</v>
      </c>
      <c r="D32" s="12">
        <v>14</v>
      </c>
      <c r="E32" s="24"/>
      <c r="F32" s="24"/>
      <c r="G32" s="4"/>
    </row>
    <row r="33" spans="1:7" x14ac:dyDescent="0.25">
      <c r="D33" s="1"/>
      <c r="E33" s="23"/>
      <c r="F33" s="23"/>
      <c r="G33" s="4"/>
    </row>
    <row r="34" spans="1:7" ht="285" x14ac:dyDescent="0.25">
      <c r="A34" s="2" t="s">
        <v>17</v>
      </c>
      <c r="B34" s="141" t="s">
        <v>130</v>
      </c>
      <c r="D34" s="1"/>
      <c r="E34" s="23"/>
      <c r="F34" s="23"/>
      <c r="G34" s="4"/>
    </row>
    <row r="35" spans="1:7" x14ac:dyDescent="0.25">
      <c r="B35" s="3" t="s">
        <v>59</v>
      </c>
      <c r="C35" s="12" t="s">
        <v>4</v>
      </c>
      <c r="D35" s="12">
        <v>1.3</v>
      </c>
      <c r="E35" s="24"/>
      <c r="F35" s="24"/>
      <c r="G35" s="4"/>
    </row>
    <row r="36" spans="1:7" x14ac:dyDescent="0.25">
      <c r="D36" s="1"/>
      <c r="E36" s="23"/>
      <c r="F36" s="23"/>
      <c r="G36" s="4"/>
    </row>
    <row r="37" spans="1:7" ht="135" customHeight="1" x14ac:dyDescent="0.25">
      <c r="A37" s="2" t="s">
        <v>11</v>
      </c>
      <c r="B37" s="5" t="s">
        <v>27</v>
      </c>
      <c r="D37" s="1"/>
      <c r="E37" s="23"/>
      <c r="F37" s="23"/>
      <c r="G37" s="4"/>
    </row>
    <row r="38" spans="1:7" x14ac:dyDescent="0.25">
      <c r="C38" s="13" t="s">
        <v>13</v>
      </c>
      <c r="D38" s="13">
        <v>1</v>
      </c>
      <c r="E38" s="25"/>
      <c r="F38" s="25"/>
      <c r="G38" s="4"/>
    </row>
    <row r="39" spans="1:7" x14ac:dyDescent="0.25">
      <c r="A39" s="15"/>
      <c r="B39" s="16" t="s">
        <v>43</v>
      </c>
      <c r="C39" s="14"/>
      <c r="D39" s="14"/>
      <c r="E39" s="26"/>
      <c r="F39" s="26"/>
      <c r="G39" s="4"/>
    </row>
    <row r="40" spans="1:7" x14ac:dyDescent="0.25">
      <c r="D40" s="1"/>
      <c r="E40" s="23"/>
      <c r="F40" s="23"/>
      <c r="G40" s="4"/>
    </row>
    <row r="41" spans="1:7" x14ac:dyDescent="0.25">
      <c r="A41" s="2" t="s">
        <v>18</v>
      </c>
      <c r="B41" s="3" t="s">
        <v>21</v>
      </c>
      <c r="D41" s="1"/>
      <c r="E41" s="23"/>
      <c r="F41" s="23"/>
      <c r="G41" s="4"/>
    </row>
    <row r="42" spans="1:7" ht="152.25" customHeight="1" x14ac:dyDescent="0.25">
      <c r="A42" s="2" t="s">
        <v>2</v>
      </c>
      <c r="B42" s="5" t="s">
        <v>160</v>
      </c>
      <c r="D42" s="1"/>
      <c r="E42" s="23"/>
      <c r="F42" s="23"/>
      <c r="G42" s="4"/>
    </row>
    <row r="43" spans="1:7" x14ac:dyDescent="0.25">
      <c r="B43" s="3" t="s">
        <v>59</v>
      </c>
      <c r="C43" s="12" t="s">
        <v>4</v>
      </c>
      <c r="D43" s="12">
        <v>1.3</v>
      </c>
      <c r="E43" s="24"/>
      <c r="F43" s="24"/>
      <c r="G43" s="4"/>
    </row>
    <row r="44" spans="1:7" x14ac:dyDescent="0.25">
      <c r="B44" s="3" t="s">
        <v>51</v>
      </c>
      <c r="C44" s="12" t="s">
        <v>4</v>
      </c>
      <c r="D44" s="12">
        <v>79.599999999999994</v>
      </c>
      <c r="E44" s="24"/>
      <c r="F44" s="24"/>
      <c r="G44" s="4"/>
    </row>
    <row r="45" spans="1:7" x14ac:dyDescent="0.25">
      <c r="B45" s="3" t="s">
        <v>52</v>
      </c>
      <c r="C45" s="12" t="s">
        <v>4</v>
      </c>
      <c r="D45" s="12">
        <v>148.19999999999999</v>
      </c>
      <c r="E45" s="24"/>
      <c r="F45" s="24"/>
      <c r="G45" s="4"/>
    </row>
    <row r="46" spans="1:7" x14ac:dyDescent="0.25">
      <c r="B46" s="3" t="s">
        <v>35</v>
      </c>
      <c r="C46" s="12" t="s">
        <v>4</v>
      </c>
      <c r="D46" s="12">
        <v>64</v>
      </c>
      <c r="E46" s="24"/>
      <c r="F46" s="24"/>
      <c r="G46" s="4"/>
    </row>
    <row r="47" spans="1:7" x14ac:dyDescent="0.25">
      <c r="C47" s="13"/>
      <c r="D47" s="13"/>
      <c r="E47" s="25"/>
      <c r="F47" s="25"/>
      <c r="G47" s="4"/>
    </row>
    <row r="48" spans="1:7" ht="88.5" customHeight="1" x14ac:dyDescent="0.25">
      <c r="A48" s="2" t="s">
        <v>17</v>
      </c>
      <c r="B48" s="5" t="s">
        <v>39</v>
      </c>
      <c r="D48" s="1"/>
      <c r="E48" s="23"/>
      <c r="F48" s="23"/>
      <c r="G48" s="4"/>
    </row>
    <row r="49" spans="1:7" x14ac:dyDescent="0.25">
      <c r="C49" s="12" t="s">
        <v>12</v>
      </c>
      <c r="D49" s="12">
        <v>1</v>
      </c>
      <c r="E49" s="24"/>
      <c r="F49" s="24"/>
    </row>
    <row r="50" spans="1:7" x14ac:dyDescent="0.25">
      <c r="D50" s="1"/>
      <c r="E50" s="23"/>
      <c r="F50" s="23"/>
      <c r="G50" s="4"/>
    </row>
    <row r="51" spans="1:7" ht="150.75" customHeight="1" x14ac:dyDescent="0.25">
      <c r="A51" s="2" t="s">
        <v>11</v>
      </c>
      <c r="B51" s="5" t="s">
        <v>30</v>
      </c>
      <c r="D51" s="1"/>
      <c r="E51" s="23"/>
      <c r="F51" s="23"/>
      <c r="G51" s="4"/>
    </row>
    <row r="52" spans="1:7" x14ac:dyDescent="0.25">
      <c r="B52" s="3" t="s">
        <v>59</v>
      </c>
      <c r="C52" s="12" t="s">
        <v>4</v>
      </c>
      <c r="D52" s="12">
        <v>1.3</v>
      </c>
      <c r="E52" s="24"/>
      <c r="F52" s="24"/>
      <c r="G52" s="4"/>
    </row>
    <row r="53" spans="1:7" x14ac:dyDescent="0.25">
      <c r="B53" s="3" t="s">
        <v>51</v>
      </c>
      <c r="C53" s="12" t="s">
        <v>4</v>
      </c>
      <c r="D53" s="12">
        <v>79.599999999999994</v>
      </c>
      <c r="E53" s="133"/>
      <c r="F53" s="24"/>
      <c r="G53" s="4"/>
    </row>
    <row r="54" spans="1:7" x14ac:dyDescent="0.25">
      <c r="B54" s="3" t="s">
        <v>52</v>
      </c>
      <c r="C54" s="12" t="s">
        <v>4</v>
      </c>
      <c r="D54" s="12">
        <v>148.19999999999999</v>
      </c>
      <c r="E54" s="24"/>
      <c r="F54" s="24"/>
      <c r="G54" s="4"/>
    </row>
    <row r="55" spans="1:7" x14ac:dyDescent="0.25">
      <c r="B55" s="3" t="s">
        <v>35</v>
      </c>
      <c r="C55" s="12" t="s">
        <v>4</v>
      </c>
      <c r="D55" s="12">
        <v>64</v>
      </c>
      <c r="E55" s="24"/>
      <c r="F55" s="24"/>
      <c r="G55" s="4"/>
    </row>
    <row r="56" spans="1:7" x14ac:dyDescent="0.25">
      <c r="D56" s="1"/>
      <c r="E56" s="23"/>
      <c r="F56" s="23"/>
      <c r="G56" s="4"/>
    </row>
    <row r="57" spans="1:7" ht="88.5" customHeight="1" x14ac:dyDescent="0.25">
      <c r="A57" s="2" t="s">
        <v>23</v>
      </c>
      <c r="B57" s="5" t="s">
        <v>40</v>
      </c>
      <c r="D57" s="1"/>
      <c r="E57" s="23"/>
      <c r="F57" s="23"/>
      <c r="G57" s="4"/>
    </row>
    <row r="58" spans="1:7" x14ac:dyDescent="0.25">
      <c r="C58" s="12" t="s">
        <v>12</v>
      </c>
      <c r="D58" s="12">
        <v>1</v>
      </c>
      <c r="E58" s="24"/>
      <c r="F58" s="24"/>
    </row>
    <row r="59" spans="1:7" x14ac:dyDescent="0.25">
      <c r="D59" s="1"/>
      <c r="E59" s="23"/>
      <c r="F59" s="23"/>
    </row>
    <row r="60" spans="1:7" ht="78.75" customHeight="1" x14ac:dyDescent="0.25">
      <c r="A60" s="2" t="s">
        <v>24</v>
      </c>
      <c r="B60" s="5" t="s">
        <v>28</v>
      </c>
      <c r="D60" s="1"/>
      <c r="E60" s="23"/>
      <c r="F60" s="23"/>
      <c r="G60" s="4"/>
    </row>
    <row r="61" spans="1:7" x14ac:dyDescent="0.25">
      <c r="C61" s="13" t="s">
        <v>12</v>
      </c>
      <c r="D61" s="13">
        <v>1</v>
      </c>
      <c r="E61" s="25"/>
      <c r="F61" s="25"/>
    </row>
    <row r="62" spans="1:7" x14ac:dyDescent="0.25">
      <c r="A62" s="15"/>
      <c r="B62" s="16" t="s">
        <v>45</v>
      </c>
      <c r="C62" s="14"/>
      <c r="D62" s="14"/>
      <c r="E62" s="26"/>
      <c r="F62" s="26"/>
    </row>
    <row r="69" spans="1:7" x14ac:dyDescent="0.25">
      <c r="B69" s="11" t="s">
        <v>41</v>
      </c>
    </row>
    <row r="70" spans="1:7" x14ac:dyDescent="0.25">
      <c r="B70" s="11"/>
    </row>
    <row r="71" spans="1:7" x14ac:dyDescent="0.25">
      <c r="A71" s="2" t="s">
        <v>0</v>
      </c>
      <c r="B71" s="3" t="s">
        <v>1</v>
      </c>
      <c r="C71" s="12"/>
      <c r="D71" s="7"/>
      <c r="E71" s="28"/>
      <c r="F71" s="28"/>
      <c r="G71" s="4"/>
    </row>
    <row r="72" spans="1:7" x14ac:dyDescent="0.25">
      <c r="A72" s="2" t="s">
        <v>15</v>
      </c>
      <c r="B72" s="3" t="s">
        <v>16</v>
      </c>
      <c r="C72" s="14"/>
      <c r="D72" s="14"/>
      <c r="E72" s="26"/>
      <c r="F72" s="26"/>
      <c r="G72" s="4"/>
    </row>
    <row r="73" spans="1:7" x14ac:dyDescent="0.25">
      <c r="A73" s="2" t="s">
        <v>18</v>
      </c>
      <c r="B73" s="3" t="s">
        <v>21</v>
      </c>
      <c r="C73" s="14"/>
      <c r="D73" s="14"/>
      <c r="E73" s="26"/>
      <c r="F73" s="26"/>
      <c r="G73" s="4"/>
    </row>
    <row r="74" spans="1:7" x14ac:dyDescent="0.25">
      <c r="D74" s="164" t="s">
        <v>47</v>
      </c>
      <c r="E74" s="164"/>
      <c r="F74" s="26"/>
    </row>
  </sheetData>
  <mergeCells count="1">
    <mergeCell ref="D74:E74"/>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opLeftCell="A40" workbookViewId="0">
      <selection activeCell="E62" sqref="E6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139</v>
      </c>
      <c r="D3" s="1"/>
      <c r="E3" s="23"/>
      <c r="F3" s="23"/>
      <c r="G3" s="4"/>
    </row>
    <row r="4" spans="1:7" x14ac:dyDescent="0.25">
      <c r="B4" s="3" t="s">
        <v>52</v>
      </c>
      <c r="C4" s="12" t="s">
        <v>4</v>
      </c>
      <c r="D4" s="12">
        <v>77.400000000000006</v>
      </c>
      <c r="E4" s="24"/>
      <c r="F4" s="24"/>
      <c r="G4" s="4"/>
    </row>
    <row r="5" spans="1:7" x14ac:dyDescent="0.25">
      <c r="D5" s="1"/>
      <c r="E5" s="23"/>
      <c r="F5" s="23"/>
      <c r="G5" s="4"/>
    </row>
    <row r="6" spans="1:7" ht="167.25" customHeight="1" x14ac:dyDescent="0.25">
      <c r="A6" s="2" t="s">
        <v>17</v>
      </c>
      <c r="B6" s="5" t="s">
        <v>37</v>
      </c>
      <c r="D6" s="1"/>
      <c r="E6" s="23"/>
      <c r="F6" s="23"/>
      <c r="G6" s="4"/>
    </row>
    <row r="7" spans="1:7" x14ac:dyDescent="0.25">
      <c r="B7" s="3" t="s">
        <v>52</v>
      </c>
      <c r="C7" s="12" t="s">
        <v>4</v>
      </c>
      <c r="D7" s="12">
        <v>77.400000000000006</v>
      </c>
      <c r="E7" s="24"/>
      <c r="F7" s="24"/>
      <c r="G7" s="4"/>
    </row>
    <row r="8" spans="1:7" x14ac:dyDescent="0.25">
      <c r="D8" s="1"/>
      <c r="E8" s="23"/>
      <c r="F8" s="23"/>
      <c r="G8" s="4"/>
    </row>
    <row r="9" spans="1:7" ht="135.75" customHeight="1" x14ac:dyDescent="0.25">
      <c r="A9" s="2" t="s">
        <v>24</v>
      </c>
      <c r="B9" s="5" t="s">
        <v>26</v>
      </c>
      <c r="D9" s="1"/>
      <c r="E9" s="23"/>
      <c r="F9" s="23"/>
      <c r="G9" s="4"/>
    </row>
    <row r="10" spans="1:7" x14ac:dyDescent="0.25">
      <c r="C10" s="12" t="s">
        <v>12</v>
      </c>
      <c r="D10" s="12">
        <v>1</v>
      </c>
      <c r="E10" s="24"/>
      <c r="F10" s="24"/>
      <c r="G10" s="4"/>
    </row>
    <row r="11" spans="1:7" x14ac:dyDescent="0.25">
      <c r="D11" s="1"/>
      <c r="E11" s="23"/>
      <c r="F11" s="23"/>
      <c r="G11" s="4"/>
    </row>
    <row r="12" spans="1:7" ht="150" x14ac:dyDescent="0.25">
      <c r="A12" s="2" t="s">
        <v>25</v>
      </c>
      <c r="B12" s="5" t="s">
        <v>38</v>
      </c>
      <c r="D12" s="1"/>
      <c r="E12" s="23"/>
      <c r="F12" s="23"/>
      <c r="G12" s="4"/>
    </row>
    <row r="13" spans="1:7" x14ac:dyDescent="0.25">
      <c r="A13" s="2"/>
      <c r="B13" s="5"/>
      <c r="C13" s="12" t="s">
        <v>13</v>
      </c>
      <c r="D13" s="12">
        <v>1</v>
      </c>
      <c r="E13" s="133"/>
      <c r="F13" s="133"/>
      <c r="G13" s="4"/>
    </row>
    <row r="14" spans="1:7" x14ac:dyDescent="0.25">
      <c r="A14" s="2"/>
      <c r="B14" s="5"/>
      <c r="C14" s="13"/>
      <c r="D14" s="13"/>
      <c r="E14" s="134"/>
      <c r="F14" s="134"/>
      <c r="G14" s="4"/>
    </row>
    <row r="15" spans="1:7" ht="409.5" x14ac:dyDescent="0.25">
      <c r="A15" s="2" t="s">
        <v>128</v>
      </c>
      <c r="B15" s="144" t="s">
        <v>129</v>
      </c>
      <c r="C15" s="13"/>
      <c r="D15" s="13"/>
      <c r="E15" s="134"/>
      <c r="F15" s="134"/>
      <c r="G15" s="4"/>
    </row>
    <row r="16" spans="1:7" x14ac:dyDescent="0.25">
      <c r="A16" s="2"/>
      <c r="B16" s="3" t="s">
        <v>52</v>
      </c>
      <c r="C16" s="142" t="s">
        <v>13</v>
      </c>
      <c r="D16" s="142">
        <f>ROUNDUP((77.4/40)*5,0)</f>
        <v>10</v>
      </c>
      <c r="E16" s="143"/>
      <c r="F16" s="143"/>
      <c r="G16" s="4"/>
    </row>
    <row r="17" spans="1:7" x14ac:dyDescent="0.25">
      <c r="A17" s="15"/>
      <c r="B17" s="16" t="s">
        <v>42</v>
      </c>
      <c r="C17" s="14"/>
      <c r="D17" s="14"/>
      <c r="E17" s="26"/>
      <c r="F17" s="26"/>
      <c r="G17" s="4"/>
    </row>
    <row r="18" spans="1:7" x14ac:dyDescent="0.25">
      <c r="D18" s="1"/>
      <c r="E18" s="23"/>
      <c r="F18" s="23"/>
      <c r="G18" s="4"/>
    </row>
    <row r="19" spans="1:7" x14ac:dyDescent="0.25">
      <c r="A19" s="2" t="s">
        <v>15</v>
      </c>
      <c r="B19" s="3" t="s">
        <v>16</v>
      </c>
      <c r="D19" s="1"/>
      <c r="E19" s="23"/>
      <c r="F19" s="23"/>
      <c r="G19" s="4"/>
    </row>
    <row r="20" spans="1:7" ht="409.5" x14ac:dyDescent="0.25">
      <c r="A20" s="2" t="s">
        <v>2</v>
      </c>
      <c r="B20" s="144" t="s">
        <v>131</v>
      </c>
      <c r="D20" s="1"/>
      <c r="E20" s="23"/>
      <c r="F20" s="23"/>
      <c r="G20" s="4"/>
    </row>
    <row r="21" spans="1:7" x14ac:dyDescent="0.25">
      <c r="B21" s="3" t="s">
        <v>52</v>
      </c>
      <c r="C21" s="12" t="s">
        <v>14</v>
      </c>
      <c r="D21" s="12">
        <v>17</v>
      </c>
      <c r="E21" s="24"/>
      <c r="F21" s="24"/>
      <c r="G21" s="4"/>
    </row>
    <row r="22" spans="1:7" x14ac:dyDescent="0.25">
      <c r="D22" s="1"/>
      <c r="E22" s="23"/>
      <c r="F22" s="23"/>
      <c r="G22" s="4"/>
    </row>
    <row r="23" spans="1:7" ht="135" customHeight="1" x14ac:dyDescent="0.25">
      <c r="A23" s="2" t="s">
        <v>3</v>
      </c>
      <c r="B23" s="5" t="s">
        <v>27</v>
      </c>
      <c r="D23" s="1"/>
      <c r="E23" s="23"/>
      <c r="F23" s="23"/>
      <c r="G23" s="4"/>
    </row>
    <row r="24" spans="1:7" x14ac:dyDescent="0.25">
      <c r="C24" s="13" t="s">
        <v>13</v>
      </c>
      <c r="D24" s="13">
        <v>1</v>
      </c>
      <c r="E24" s="25"/>
      <c r="F24" s="25"/>
      <c r="G24" s="4"/>
    </row>
    <row r="25" spans="1:7" x14ac:dyDescent="0.25">
      <c r="A25" s="15"/>
      <c r="B25" s="16" t="s">
        <v>43</v>
      </c>
      <c r="C25" s="14"/>
      <c r="D25" s="14"/>
      <c r="E25" s="26"/>
      <c r="F25" s="26"/>
      <c r="G25" s="4"/>
    </row>
    <row r="26" spans="1:7" x14ac:dyDescent="0.25">
      <c r="D26" s="1"/>
      <c r="E26" s="23"/>
      <c r="F26" s="23"/>
      <c r="G26" s="4"/>
    </row>
    <row r="27" spans="1:7" x14ac:dyDescent="0.25">
      <c r="A27" s="2" t="s">
        <v>18</v>
      </c>
      <c r="B27" s="3" t="s">
        <v>21</v>
      </c>
      <c r="D27" s="1"/>
      <c r="E27" s="23"/>
      <c r="F27" s="23"/>
      <c r="G27" s="4"/>
    </row>
    <row r="28" spans="1:7" ht="152.25" customHeight="1" x14ac:dyDescent="0.25">
      <c r="A28" s="2" t="s">
        <v>2</v>
      </c>
      <c r="B28" s="5" t="s">
        <v>160</v>
      </c>
      <c r="D28" s="1"/>
      <c r="E28" s="23"/>
      <c r="F28" s="23"/>
      <c r="G28" s="4"/>
    </row>
    <row r="29" spans="1:7" x14ac:dyDescent="0.25">
      <c r="B29" s="3" t="s">
        <v>52</v>
      </c>
      <c r="C29" s="12" t="s">
        <v>4</v>
      </c>
      <c r="D29" s="12">
        <v>77.400000000000006</v>
      </c>
      <c r="E29" s="24"/>
      <c r="F29" s="24"/>
      <c r="G29" s="4"/>
    </row>
    <row r="30" spans="1:7" x14ac:dyDescent="0.25">
      <c r="C30" s="13"/>
      <c r="D30" s="13"/>
      <c r="E30" s="25"/>
      <c r="F30" s="25"/>
      <c r="G30" s="4"/>
    </row>
    <row r="31" spans="1:7" ht="88.5" customHeight="1" x14ac:dyDescent="0.25">
      <c r="A31" s="2" t="s">
        <v>17</v>
      </c>
      <c r="B31" s="5" t="s">
        <v>39</v>
      </c>
      <c r="D31" s="1"/>
      <c r="E31" s="23"/>
      <c r="F31" s="23"/>
      <c r="G31" s="4"/>
    </row>
    <row r="32" spans="1:7" x14ac:dyDescent="0.25">
      <c r="C32" s="12" t="s">
        <v>12</v>
      </c>
      <c r="D32" s="12">
        <v>1</v>
      </c>
      <c r="E32" s="24"/>
      <c r="F32" s="24"/>
    </row>
    <row r="33" spans="1:7" x14ac:dyDescent="0.25">
      <c r="D33" s="1"/>
      <c r="E33" s="23"/>
      <c r="F33" s="23"/>
      <c r="G33" s="4"/>
    </row>
    <row r="34" spans="1:7" ht="150.75" customHeight="1" x14ac:dyDescent="0.25">
      <c r="A34" s="2" t="s">
        <v>11</v>
      </c>
      <c r="B34" s="5" t="s">
        <v>30</v>
      </c>
      <c r="D34" s="1"/>
      <c r="E34" s="23"/>
      <c r="F34" s="23"/>
      <c r="G34" s="4"/>
    </row>
    <row r="35" spans="1:7" x14ac:dyDescent="0.25">
      <c r="B35" s="3" t="s">
        <v>52</v>
      </c>
      <c r="C35" s="12" t="s">
        <v>4</v>
      </c>
      <c r="D35" s="12">
        <v>77.400000000000006</v>
      </c>
      <c r="E35" s="24"/>
      <c r="F35" s="24"/>
      <c r="G35" s="4"/>
    </row>
    <row r="36" spans="1:7" x14ac:dyDescent="0.25">
      <c r="D36" s="1"/>
      <c r="E36" s="23"/>
      <c r="F36" s="23"/>
      <c r="G36" s="4"/>
    </row>
    <row r="37" spans="1:7" ht="88.5" customHeight="1" x14ac:dyDescent="0.25">
      <c r="A37" s="2" t="s">
        <v>23</v>
      </c>
      <c r="B37" s="5" t="s">
        <v>40</v>
      </c>
      <c r="D37" s="1"/>
      <c r="E37" s="23"/>
      <c r="F37" s="23"/>
      <c r="G37" s="4"/>
    </row>
    <row r="38" spans="1:7" x14ac:dyDescent="0.25">
      <c r="C38" s="12" t="s">
        <v>12</v>
      </c>
      <c r="D38" s="12">
        <v>1</v>
      </c>
      <c r="E38" s="24"/>
      <c r="F38" s="24"/>
    </row>
    <row r="39" spans="1:7" x14ac:dyDescent="0.25">
      <c r="D39" s="1"/>
      <c r="E39" s="23"/>
      <c r="F39" s="23"/>
    </row>
    <row r="40" spans="1:7" ht="78.75" customHeight="1" x14ac:dyDescent="0.25">
      <c r="A40" s="2" t="s">
        <v>24</v>
      </c>
      <c r="B40" s="5" t="s">
        <v>28</v>
      </c>
      <c r="D40" s="1"/>
      <c r="E40" s="23"/>
      <c r="F40" s="23"/>
      <c r="G40" s="4"/>
    </row>
    <row r="41" spans="1:7" x14ac:dyDescent="0.25">
      <c r="C41" s="13" t="s">
        <v>12</v>
      </c>
      <c r="D41" s="13">
        <v>1</v>
      </c>
      <c r="E41" s="25"/>
      <c r="F41" s="25"/>
    </row>
    <row r="42" spans="1:7" x14ac:dyDescent="0.25">
      <c r="A42" s="15"/>
      <c r="B42" s="16" t="s">
        <v>45</v>
      </c>
      <c r="C42" s="14"/>
      <c r="D42" s="14"/>
      <c r="E42" s="26"/>
      <c r="F42" s="26"/>
    </row>
    <row r="49" spans="1:7" x14ac:dyDescent="0.25">
      <c r="B49" s="11" t="s">
        <v>41</v>
      </c>
    </row>
    <row r="50" spans="1:7" x14ac:dyDescent="0.25">
      <c r="B50" s="11"/>
    </row>
    <row r="51" spans="1:7" x14ac:dyDescent="0.25">
      <c r="A51" s="2" t="s">
        <v>0</v>
      </c>
      <c r="B51" s="3" t="s">
        <v>1</v>
      </c>
      <c r="C51" s="12"/>
      <c r="D51" s="7"/>
      <c r="E51" s="28"/>
      <c r="F51" s="28"/>
      <c r="G51" s="4"/>
    </row>
    <row r="52" spans="1:7" x14ac:dyDescent="0.25">
      <c r="A52" s="2" t="s">
        <v>15</v>
      </c>
      <c r="B52" s="3" t="s">
        <v>16</v>
      </c>
      <c r="C52" s="14"/>
      <c r="D52" s="14"/>
      <c r="E52" s="26"/>
      <c r="F52" s="26"/>
      <c r="G52" s="4"/>
    </row>
    <row r="53" spans="1:7" x14ac:dyDescent="0.25">
      <c r="A53" s="2" t="s">
        <v>18</v>
      </c>
      <c r="B53" s="3" t="s">
        <v>21</v>
      </c>
      <c r="C53" s="14"/>
      <c r="D53" s="14"/>
      <c r="E53" s="26"/>
      <c r="F53" s="26"/>
      <c r="G53" s="4"/>
    </row>
    <row r="54" spans="1:7" x14ac:dyDescent="0.25">
      <c r="D54" s="164" t="s">
        <v>47</v>
      </c>
      <c r="E54" s="164"/>
      <c r="F54" s="26"/>
    </row>
  </sheetData>
  <mergeCells count="1">
    <mergeCell ref="D54:E54"/>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9"/>
  <sheetViews>
    <sheetView topLeftCell="A85" workbookViewId="0">
      <selection activeCell="E108" sqref="E10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158</v>
      </c>
      <c r="D3" s="1"/>
      <c r="E3" s="23"/>
      <c r="F3" s="23"/>
      <c r="G3" s="4"/>
    </row>
    <row r="4" spans="1:7" x14ac:dyDescent="0.25">
      <c r="B4" s="3" t="s">
        <v>34</v>
      </c>
      <c r="C4" s="12" t="s">
        <v>4</v>
      </c>
      <c r="D4" s="12">
        <v>435.2</v>
      </c>
      <c r="E4" s="24"/>
      <c r="F4" s="24"/>
      <c r="G4" s="4"/>
    </row>
    <row r="5" spans="1:7" x14ac:dyDescent="0.25">
      <c r="B5" s="3" t="s">
        <v>51</v>
      </c>
      <c r="C5" s="12" t="s">
        <v>4</v>
      </c>
      <c r="D5" s="12">
        <v>38.6</v>
      </c>
      <c r="E5" s="24"/>
      <c r="F5" s="24"/>
      <c r="G5" s="4"/>
    </row>
    <row r="6" spans="1:7" x14ac:dyDescent="0.25">
      <c r="B6" s="3" t="s">
        <v>52</v>
      </c>
      <c r="C6" s="12" t="s">
        <v>4</v>
      </c>
      <c r="D6" s="12">
        <v>45.4</v>
      </c>
      <c r="E6" s="24"/>
      <c r="F6" s="24"/>
      <c r="G6" s="4"/>
    </row>
    <row r="7" spans="1:7" x14ac:dyDescent="0.25">
      <c r="B7" s="3" t="s">
        <v>35</v>
      </c>
      <c r="C7" s="12" t="s">
        <v>4</v>
      </c>
      <c r="D7" s="12">
        <v>100.1</v>
      </c>
      <c r="E7" s="24"/>
      <c r="F7" s="24"/>
      <c r="G7" s="4"/>
    </row>
    <row r="8" spans="1:7" x14ac:dyDescent="0.25">
      <c r="B8" s="3" t="s">
        <v>36</v>
      </c>
      <c r="C8" s="12" t="s">
        <v>4</v>
      </c>
      <c r="D8" s="12">
        <v>150.30000000000001</v>
      </c>
      <c r="E8" s="24"/>
      <c r="F8" s="24"/>
      <c r="G8" s="4"/>
    </row>
    <row r="9" spans="1:7" x14ac:dyDescent="0.25">
      <c r="B9" s="3" t="s">
        <v>54</v>
      </c>
      <c r="C9" s="12" t="s">
        <v>4</v>
      </c>
      <c r="D9" s="12">
        <v>371.3</v>
      </c>
      <c r="E9" s="24"/>
      <c r="F9" s="24"/>
      <c r="G9" s="4"/>
    </row>
    <row r="10" spans="1:7" x14ac:dyDescent="0.25">
      <c r="B10" s="3" t="s">
        <v>61</v>
      </c>
      <c r="C10" s="12" t="s">
        <v>4</v>
      </c>
      <c r="D10" s="12">
        <v>257.39999999999998</v>
      </c>
      <c r="E10" s="24"/>
      <c r="F10" s="24"/>
      <c r="G10" s="4"/>
    </row>
    <row r="11" spans="1:7" x14ac:dyDescent="0.25">
      <c r="B11" s="3" t="s">
        <v>62</v>
      </c>
      <c r="C11" s="12" t="s">
        <v>4</v>
      </c>
      <c r="D11" s="12">
        <v>78.2</v>
      </c>
      <c r="E11" s="24"/>
      <c r="F11" s="24"/>
      <c r="G11" s="4"/>
    </row>
    <row r="12" spans="1:7" x14ac:dyDescent="0.25">
      <c r="D12" s="1"/>
      <c r="E12" s="23"/>
      <c r="F12" s="23"/>
      <c r="G12" s="4"/>
    </row>
    <row r="13" spans="1:7" ht="167.25" customHeight="1" x14ac:dyDescent="0.25">
      <c r="A13" s="2" t="s">
        <v>17</v>
      </c>
      <c r="B13" s="5" t="s">
        <v>37</v>
      </c>
      <c r="D13" s="1"/>
      <c r="E13" s="23"/>
      <c r="F13" s="23"/>
      <c r="G13" s="4"/>
    </row>
    <row r="14" spans="1:7" x14ac:dyDescent="0.25">
      <c r="B14" s="3" t="s">
        <v>34</v>
      </c>
      <c r="C14" s="12" t="s">
        <v>4</v>
      </c>
      <c r="D14" s="12">
        <v>435.2</v>
      </c>
      <c r="E14" s="24"/>
      <c r="F14" s="24"/>
      <c r="G14" s="4"/>
    </row>
    <row r="15" spans="1:7" x14ac:dyDescent="0.25">
      <c r="B15" s="3" t="s">
        <v>51</v>
      </c>
      <c r="C15" s="12" t="s">
        <v>4</v>
      </c>
      <c r="D15" s="12">
        <v>38.6</v>
      </c>
      <c r="E15" s="24"/>
      <c r="F15" s="24"/>
      <c r="G15" s="4"/>
    </row>
    <row r="16" spans="1:7" x14ac:dyDescent="0.25">
      <c r="B16" s="3" t="s">
        <v>52</v>
      </c>
      <c r="C16" s="12" t="s">
        <v>4</v>
      </c>
      <c r="D16" s="12">
        <v>45.4</v>
      </c>
      <c r="E16" s="24"/>
      <c r="F16" s="24"/>
      <c r="G16" s="4"/>
    </row>
    <row r="17" spans="1:7" x14ac:dyDescent="0.25">
      <c r="B17" s="3" t="s">
        <v>35</v>
      </c>
      <c r="C17" s="12" t="s">
        <v>4</v>
      </c>
      <c r="D17" s="12">
        <v>100.1</v>
      </c>
      <c r="E17" s="24"/>
      <c r="F17" s="24"/>
      <c r="G17" s="4"/>
    </row>
    <row r="18" spans="1:7" x14ac:dyDescent="0.25">
      <c r="B18" s="3" t="s">
        <v>36</v>
      </c>
      <c r="C18" s="12" t="s">
        <v>4</v>
      </c>
      <c r="D18" s="12">
        <v>150.30000000000001</v>
      </c>
      <c r="E18" s="24"/>
      <c r="F18" s="24"/>
      <c r="G18" s="4"/>
    </row>
    <row r="19" spans="1:7" x14ac:dyDescent="0.25">
      <c r="B19" s="3" t="s">
        <v>54</v>
      </c>
      <c r="C19" s="12" t="s">
        <v>4</v>
      </c>
      <c r="D19" s="12">
        <v>371.3</v>
      </c>
      <c r="E19" s="24"/>
      <c r="F19" s="24"/>
      <c r="G19" s="4"/>
    </row>
    <row r="20" spans="1:7" x14ac:dyDescent="0.25">
      <c r="B20" s="3" t="s">
        <v>61</v>
      </c>
      <c r="C20" s="12" t="s">
        <v>4</v>
      </c>
      <c r="D20" s="12">
        <v>257.39999999999998</v>
      </c>
      <c r="E20" s="24"/>
      <c r="F20" s="24"/>
      <c r="G20" s="4"/>
    </row>
    <row r="21" spans="1:7" x14ac:dyDescent="0.25">
      <c r="B21" s="3" t="s">
        <v>62</v>
      </c>
      <c r="C21" s="12" t="s">
        <v>4</v>
      </c>
      <c r="D21" s="12">
        <v>78.2</v>
      </c>
      <c r="E21" s="24"/>
      <c r="F21" s="24"/>
      <c r="G21" s="4"/>
    </row>
    <row r="22" spans="1:7" x14ac:dyDescent="0.25">
      <c r="D22" s="1"/>
      <c r="E22" s="23"/>
      <c r="F22" s="23"/>
      <c r="G22" s="4"/>
    </row>
    <row r="23" spans="1:7" ht="135.75" customHeight="1" x14ac:dyDescent="0.25">
      <c r="A23" s="2" t="s">
        <v>24</v>
      </c>
      <c r="B23" s="5" t="s">
        <v>26</v>
      </c>
      <c r="D23" s="1"/>
      <c r="E23" s="23"/>
      <c r="F23" s="23"/>
      <c r="G23" s="4"/>
    </row>
    <row r="24" spans="1:7" x14ac:dyDescent="0.25">
      <c r="C24" s="12" t="s">
        <v>12</v>
      </c>
      <c r="D24" s="12">
        <v>1</v>
      </c>
      <c r="E24" s="24"/>
      <c r="F24" s="24"/>
      <c r="G24" s="4"/>
    </row>
    <row r="25" spans="1:7" x14ac:dyDescent="0.25">
      <c r="D25" s="1"/>
      <c r="E25" s="23"/>
      <c r="F25" s="23"/>
      <c r="G25" s="4"/>
    </row>
    <row r="26" spans="1:7" ht="150" x14ac:dyDescent="0.25">
      <c r="A26" s="2" t="s">
        <v>25</v>
      </c>
      <c r="B26" s="5" t="s">
        <v>38</v>
      </c>
      <c r="D26" s="1"/>
      <c r="E26" s="23"/>
      <c r="F26" s="23"/>
      <c r="G26" s="4"/>
    </row>
    <row r="27" spans="1:7" x14ac:dyDescent="0.25">
      <c r="A27" s="2"/>
      <c r="B27" s="5"/>
      <c r="C27" s="12" t="s">
        <v>13</v>
      </c>
      <c r="D27" s="12">
        <v>1</v>
      </c>
      <c r="E27" s="133"/>
      <c r="F27" s="133"/>
      <c r="G27" s="4"/>
    </row>
    <row r="28" spans="1:7" x14ac:dyDescent="0.25">
      <c r="A28" s="2"/>
      <c r="B28" s="5"/>
      <c r="C28" s="13"/>
      <c r="D28" s="13"/>
      <c r="E28" s="134"/>
      <c r="F28" s="134"/>
      <c r="G28" s="4"/>
    </row>
    <row r="29" spans="1:7" ht="409.5" x14ac:dyDescent="0.25">
      <c r="A29" s="2" t="s">
        <v>128</v>
      </c>
      <c r="B29" s="144" t="s">
        <v>129</v>
      </c>
      <c r="C29" s="13"/>
      <c r="D29" s="13"/>
      <c r="E29" s="134"/>
      <c r="F29" s="134"/>
      <c r="G29" s="4"/>
    </row>
    <row r="30" spans="1:7" x14ac:dyDescent="0.25">
      <c r="A30" s="2"/>
      <c r="B30" s="3" t="s">
        <v>34</v>
      </c>
      <c r="C30" s="142" t="s">
        <v>13</v>
      </c>
      <c r="D30" s="142">
        <f>ROUNDUP((435.2/40)*5,0)</f>
        <v>55</v>
      </c>
      <c r="E30" s="143"/>
      <c r="F30" s="143"/>
      <c r="G30" s="4"/>
    </row>
    <row r="31" spans="1:7" x14ac:dyDescent="0.25">
      <c r="A31" s="2"/>
      <c r="B31" s="3" t="s">
        <v>51</v>
      </c>
      <c r="C31" s="142" t="s">
        <v>13</v>
      </c>
      <c r="D31" s="142">
        <f>ROUNDUP((38.6/40)*5,0)</f>
        <v>5</v>
      </c>
      <c r="E31" s="143"/>
      <c r="F31" s="143"/>
      <c r="G31" s="4"/>
    </row>
    <row r="32" spans="1:7" x14ac:dyDescent="0.25">
      <c r="A32" s="2"/>
      <c r="B32" s="3" t="s">
        <v>52</v>
      </c>
      <c r="C32" s="142" t="s">
        <v>13</v>
      </c>
      <c r="D32" s="142">
        <f>ROUNDUP((45.4/40)*5,0)</f>
        <v>6</v>
      </c>
      <c r="E32" s="143"/>
      <c r="F32" s="143"/>
      <c r="G32" s="4"/>
    </row>
    <row r="33" spans="1:7" x14ac:dyDescent="0.25">
      <c r="A33" s="2"/>
      <c r="B33" s="3" t="s">
        <v>35</v>
      </c>
      <c r="C33" s="142" t="s">
        <v>13</v>
      </c>
      <c r="D33" s="142">
        <f>ROUNDUP((100.1/40)*5,0)</f>
        <v>13</v>
      </c>
      <c r="E33" s="143"/>
      <c r="F33" s="143"/>
      <c r="G33" s="4"/>
    </row>
    <row r="34" spans="1:7" x14ac:dyDescent="0.25">
      <c r="A34" s="2"/>
      <c r="B34" s="3" t="s">
        <v>36</v>
      </c>
      <c r="C34" s="142" t="s">
        <v>13</v>
      </c>
      <c r="D34" s="142">
        <f>ROUNDUP((150.3/40)*5,0)</f>
        <v>19</v>
      </c>
      <c r="E34" s="143"/>
      <c r="F34" s="143"/>
      <c r="G34" s="4"/>
    </row>
    <row r="35" spans="1:7" x14ac:dyDescent="0.25">
      <c r="A35" s="2"/>
      <c r="B35" s="3" t="s">
        <v>54</v>
      </c>
      <c r="C35" s="142" t="s">
        <v>13</v>
      </c>
      <c r="D35" s="142">
        <f>ROUNDUP((371.3/40)*5,0)</f>
        <v>47</v>
      </c>
      <c r="E35" s="143"/>
      <c r="F35" s="143"/>
      <c r="G35" s="4"/>
    </row>
    <row r="36" spans="1:7" x14ac:dyDescent="0.25">
      <c r="A36" s="2"/>
      <c r="B36" s="3" t="s">
        <v>61</v>
      </c>
      <c r="C36" s="142" t="s">
        <v>13</v>
      </c>
      <c r="D36" s="142">
        <f>ROUNDUP((257.4/40)*5,0)</f>
        <v>33</v>
      </c>
      <c r="E36" s="143"/>
      <c r="F36" s="143"/>
      <c r="G36" s="4"/>
    </row>
    <row r="37" spans="1:7" x14ac:dyDescent="0.25">
      <c r="A37" s="2"/>
      <c r="B37" s="3" t="s">
        <v>62</v>
      </c>
      <c r="C37" s="142" t="s">
        <v>13</v>
      </c>
      <c r="D37" s="142">
        <f>ROUNDUP((78.2/40)*5,0)</f>
        <v>10</v>
      </c>
      <c r="E37" s="143"/>
      <c r="F37" s="143"/>
      <c r="G37" s="4"/>
    </row>
    <row r="38" spans="1:7" x14ac:dyDescent="0.25">
      <c r="A38" s="15"/>
      <c r="B38" s="16" t="s">
        <v>42</v>
      </c>
      <c r="C38" s="14"/>
      <c r="D38" s="14"/>
      <c r="E38" s="26"/>
      <c r="F38" s="26"/>
      <c r="G38" s="4"/>
    </row>
    <row r="39" spans="1:7" x14ac:dyDescent="0.25">
      <c r="D39" s="1"/>
      <c r="E39" s="23"/>
      <c r="F39" s="23"/>
      <c r="G39" s="4"/>
    </row>
    <row r="40" spans="1:7" x14ac:dyDescent="0.25">
      <c r="A40" s="2" t="s">
        <v>15</v>
      </c>
      <c r="B40" s="3" t="s">
        <v>16</v>
      </c>
      <c r="D40" s="1"/>
      <c r="E40" s="23"/>
      <c r="F40" s="23"/>
      <c r="G40" s="4"/>
    </row>
    <row r="41" spans="1:7" ht="409.5" x14ac:dyDescent="0.25">
      <c r="A41" s="2" t="s">
        <v>2</v>
      </c>
      <c r="B41" s="144" t="s">
        <v>131</v>
      </c>
      <c r="D41" s="1"/>
      <c r="E41" s="23"/>
      <c r="F41" s="23"/>
      <c r="G41" s="4"/>
    </row>
    <row r="42" spans="1:7" x14ac:dyDescent="0.25">
      <c r="B42" s="3" t="s">
        <v>34</v>
      </c>
      <c r="C42" s="12" t="s">
        <v>14</v>
      </c>
      <c r="D42" s="12">
        <v>103</v>
      </c>
      <c r="E42" s="24"/>
      <c r="F42" s="24"/>
      <c r="G42" s="4"/>
    </row>
    <row r="43" spans="1:7" x14ac:dyDescent="0.25">
      <c r="B43" s="3" t="s">
        <v>51</v>
      </c>
      <c r="C43" s="12" t="s">
        <v>14</v>
      </c>
      <c r="D43" s="12">
        <v>8</v>
      </c>
      <c r="E43" s="24"/>
      <c r="F43" s="24"/>
      <c r="G43" s="4"/>
    </row>
    <row r="44" spans="1:7" x14ac:dyDescent="0.25">
      <c r="B44" s="3" t="s">
        <v>52</v>
      </c>
      <c r="C44" s="12" t="s">
        <v>14</v>
      </c>
      <c r="D44" s="12">
        <v>11</v>
      </c>
      <c r="E44" s="24"/>
      <c r="F44" s="24"/>
      <c r="G44" s="4"/>
    </row>
    <row r="45" spans="1:7" x14ac:dyDescent="0.25">
      <c r="B45" s="3" t="s">
        <v>35</v>
      </c>
      <c r="C45" s="12" t="s">
        <v>14</v>
      </c>
      <c r="D45" s="12">
        <v>20</v>
      </c>
      <c r="E45" s="24"/>
      <c r="F45" s="24"/>
      <c r="G45" s="4"/>
    </row>
    <row r="46" spans="1:7" x14ac:dyDescent="0.25">
      <c r="B46" s="3" t="s">
        <v>36</v>
      </c>
      <c r="C46" s="12" t="s">
        <v>14</v>
      </c>
      <c r="D46" s="12">
        <v>33</v>
      </c>
      <c r="E46" s="24"/>
      <c r="F46" s="24"/>
      <c r="G46" s="4"/>
    </row>
    <row r="47" spans="1:7" x14ac:dyDescent="0.25">
      <c r="B47" s="3" t="s">
        <v>54</v>
      </c>
      <c r="C47" s="12" t="s">
        <v>14</v>
      </c>
      <c r="D47" s="12">
        <v>91</v>
      </c>
      <c r="E47" s="24"/>
      <c r="F47" s="24"/>
      <c r="G47" s="4"/>
    </row>
    <row r="48" spans="1:7" x14ac:dyDescent="0.25">
      <c r="B48" s="3" t="s">
        <v>61</v>
      </c>
      <c r="C48" s="12" t="s">
        <v>14</v>
      </c>
      <c r="D48" s="12">
        <v>72</v>
      </c>
      <c r="E48" s="24"/>
      <c r="F48" s="24"/>
      <c r="G48" s="4"/>
    </row>
    <row r="49" spans="1:7" x14ac:dyDescent="0.25">
      <c r="B49" s="3" t="s">
        <v>62</v>
      </c>
      <c r="C49" s="12" t="s">
        <v>14</v>
      </c>
      <c r="D49" s="12">
        <v>19</v>
      </c>
      <c r="E49" s="24"/>
      <c r="F49" s="24"/>
      <c r="G49" s="4"/>
    </row>
    <row r="50" spans="1:7" x14ac:dyDescent="0.25">
      <c r="D50" s="1"/>
      <c r="E50" s="23"/>
      <c r="F50" s="23"/>
      <c r="G50" s="4"/>
    </row>
    <row r="51" spans="1:7" ht="285" x14ac:dyDescent="0.25">
      <c r="A51" s="2" t="s">
        <v>17</v>
      </c>
      <c r="B51" s="141" t="s">
        <v>130</v>
      </c>
      <c r="D51" s="1"/>
      <c r="E51" s="23"/>
      <c r="F51" s="23"/>
      <c r="G51" s="4"/>
    </row>
    <row r="52" spans="1:7" x14ac:dyDescent="0.25">
      <c r="B52" s="3" t="s">
        <v>34</v>
      </c>
      <c r="C52" s="12" t="s">
        <v>4</v>
      </c>
      <c r="D52" s="12">
        <v>11.2</v>
      </c>
      <c r="E52" s="24"/>
      <c r="F52" s="24"/>
      <c r="G52" s="4"/>
    </row>
    <row r="53" spans="1:7" x14ac:dyDescent="0.25">
      <c r="D53" s="1"/>
      <c r="E53" s="23"/>
      <c r="F53" s="23"/>
      <c r="G53" s="4"/>
    </row>
    <row r="54" spans="1:7" ht="135" customHeight="1" x14ac:dyDescent="0.25">
      <c r="A54" s="2" t="s">
        <v>11</v>
      </c>
      <c r="B54" s="5" t="s">
        <v>27</v>
      </c>
      <c r="D54" s="1"/>
      <c r="E54" s="23"/>
      <c r="F54" s="23"/>
      <c r="G54" s="4"/>
    </row>
    <row r="55" spans="1:7" x14ac:dyDescent="0.25">
      <c r="C55" s="13" t="s">
        <v>13</v>
      </c>
      <c r="D55" s="13">
        <v>1</v>
      </c>
      <c r="E55" s="25"/>
      <c r="F55" s="25"/>
      <c r="G55" s="4"/>
    </row>
    <row r="56" spans="1:7" x14ac:dyDescent="0.25">
      <c r="A56" s="15"/>
      <c r="B56" s="16" t="s">
        <v>43</v>
      </c>
      <c r="C56" s="14"/>
      <c r="D56" s="14"/>
      <c r="E56" s="26"/>
      <c r="F56" s="26"/>
      <c r="G56" s="4"/>
    </row>
    <row r="57" spans="1:7" x14ac:dyDescent="0.25">
      <c r="D57" s="1"/>
      <c r="E57" s="23"/>
      <c r="F57" s="23"/>
      <c r="G57" s="4"/>
    </row>
    <row r="58" spans="1:7" x14ac:dyDescent="0.25">
      <c r="A58" s="2" t="s">
        <v>18</v>
      </c>
      <c r="B58" s="3" t="s">
        <v>21</v>
      </c>
      <c r="D58" s="1"/>
      <c r="E58" s="23"/>
      <c r="F58" s="23"/>
      <c r="G58" s="4"/>
    </row>
    <row r="59" spans="1:7" ht="152.25" customHeight="1" x14ac:dyDescent="0.25">
      <c r="A59" s="2" t="s">
        <v>2</v>
      </c>
      <c r="B59" s="5" t="s">
        <v>160</v>
      </c>
      <c r="D59" s="1"/>
      <c r="E59" s="23"/>
      <c r="F59" s="23"/>
      <c r="G59" s="4"/>
    </row>
    <row r="60" spans="1:7" x14ac:dyDescent="0.25">
      <c r="B60" s="3" t="s">
        <v>34</v>
      </c>
      <c r="C60" s="12" t="s">
        <v>4</v>
      </c>
      <c r="D60" s="12">
        <v>435.2</v>
      </c>
      <c r="E60" s="24"/>
      <c r="F60" s="24"/>
      <c r="G60" s="4"/>
    </row>
    <row r="61" spans="1:7" x14ac:dyDescent="0.25">
      <c r="B61" s="3" t="s">
        <v>51</v>
      </c>
      <c r="C61" s="12" t="s">
        <v>4</v>
      </c>
      <c r="D61" s="12">
        <v>38.6</v>
      </c>
      <c r="E61" s="24"/>
      <c r="F61" s="24"/>
      <c r="G61" s="4"/>
    </row>
    <row r="62" spans="1:7" x14ac:dyDescent="0.25">
      <c r="B62" s="3" t="s">
        <v>52</v>
      </c>
      <c r="C62" s="12" t="s">
        <v>4</v>
      </c>
      <c r="D62" s="12">
        <v>45.4</v>
      </c>
      <c r="E62" s="24"/>
      <c r="F62" s="24"/>
      <c r="G62" s="4"/>
    </row>
    <row r="63" spans="1:7" x14ac:dyDescent="0.25">
      <c r="B63" s="3" t="s">
        <v>35</v>
      </c>
      <c r="C63" s="12" t="s">
        <v>4</v>
      </c>
      <c r="D63" s="12">
        <v>100.1</v>
      </c>
      <c r="E63" s="24"/>
      <c r="F63" s="24"/>
      <c r="G63" s="4"/>
    </row>
    <row r="64" spans="1:7" x14ac:dyDescent="0.25">
      <c r="B64" s="3" t="s">
        <v>36</v>
      </c>
      <c r="C64" s="12" t="s">
        <v>4</v>
      </c>
      <c r="D64" s="12">
        <v>150.30000000000001</v>
      </c>
      <c r="E64" s="133"/>
      <c r="F64" s="24"/>
      <c r="G64" s="4"/>
    </row>
    <row r="65" spans="1:7" x14ac:dyDescent="0.25">
      <c r="B65" s="3" t="s">
        <v>54</v>
      </c>
      <c r="C65" s="12" t="s">
        <v>4</v>
      </c>
      <c r="D65" s="12">
        <v>371.3</v>
      </c>
      <c r="E65" s="133"/>
      <c r="F65" s="24"/>
      <c r="G65" s="4"/>
    </row>
    <row r="66" spans="1:7" x14ac:dyDescent="0.25">
      <c r="B66" s="3" t="s">
        <v>61</v>
      </c>
      <c r="C66" s="12" t="s">
        <v>4</v>
      </c>
      <c r="D66" s="12">
        <v>257.39999999999998</v>
      </c>
      <c r="E66" s="133"/>
      <c r="F66" s="24"/>
      <c r="G66" s="4"/>
    </row>
    <row r="67" spans="1:7" x14ac:dyDescent="0.25">
      <c r="B67" s="3" t="s">
        <v>62</v>
      </c>
      <c r="C67" s="12" t="s">
        <v>4</v>
      </c>
      <c r="D67" s="12">
        <v>78.2</v>
      </c>
      <c r="E67" s="133"/>
      <c r="F67" s="24"/>
      <c r="G67" s="4"/>
    </row>
    <row r="68" spans="1:7" x14ac:dyDescent="0.25">
      <c r="C68" s="13"/>
      <c r="D68" s="13"/>
      <c r="E68" s="25"/>
      <c r="F68" s="25"/>
      <c r="G68" s="4"/>
    </row>
    <row r="69" spans="1:7" ht="88.5" customHeight="1" x14ac:dyDescent="0.25">
      <c r="A69" s="2" t="s">
        <v>17</v>
      </c>
      <c r="B69" s="5" t="s">
        <v>39</v>
      </c>
      <c r="D69" s="1"/>
      <c r="E69" s="23"/>
      <c r="F69" s="23"/>
      <c r="G69" s="4"/>
    </row>
    <row r="70" spans="1:7" x14ac:dyDescent="0.25">
      <c r="C70" s="12" t="s">
        <v>12</v>
      </c>
      <c r="D70" s="12">
        <v>1</v>
      </c>
      <c r="E70" s="24"/>
      <c r="F70" s="24"/>
    </row>
    <row r="71" spans="1:7" x14ac:dyDescent="0.25">
      <c r="D71" s="1"/>
      <c r="E71" s="23"/>
      <c r="F71" s="23"/>
      <c r="G71" s="4"/>
    </row>
    <row r="72" spans="1:7" ht="151.5" customHeight="1" x14ac:dyDescent="0.25">
      <c r="A72" s="2" t="s">
        <v>11</v>
      </c>
      <c r="B72" s="5" t="s">
        <v>30</v>
      </c>
      <c r="D72" s="1"/>
      <c r="E72" s="23"/>
      <c r="F72" s="23"/>
      <c r="G72" s="4"/>
    </row>
    <row r="73" spans="1:7" x14ac:dyDescent="0.25">
      <c r="B73" s="3" t="s">
        <v>34</v>
      </c>
      <c r="C73" s="12" t="s">
        <v>4</v>
      </c>
      <c r="D73" s="12">
        <v>435.2</v>
      </c>
      <c r="E73" s="24"/>
      <c r="F73" s="24"/>
      <c r="G73" s="4"/>
    </row>
    <row r="74" spans="1:7" x14ac:dyDescent="0.25">
      <c r="B74" s="3" t="s">
        <v>51</v>
      </c>
      <c r="C74" s="12" t="s">
        <v>4</v>
      </c>
      <c r="D74" s="12">
        <v>38.6</v>
      </c>
      <c r="E74" s="24"/>
      <c r="F74" s="24"/>
      <c r="G74" s="4"/>
    </row>
    <row r="75" spans="1:7" x14ac:dyDescent="0.25">
      <c r="B75" s="3" t="s">
        <v>52</v>
      </c>
      <c r="C75" s="12" t="s">
        <v>4</v>
      </c>
      <c r="D75" s="12">
        <v>45.4</v>
      </c>
      <c r="E75" s="24"/>
      <c r="F75" s="24"/>
      <c r="G75" s="4"/>
    </row>
    <row r="76" spans="1:7" x14ac:dyDescent="0.25">
      <c r="B76" s="3" t="s">
        <v>35</v>
      </c>
      <c r="C76" s="12" t="s">
        <v>4</v>
      </c>
      <c r="D76" s="12">
        <v>100.1</v>
      </c>
      <c r="E76" s="24"/>
      <c r="F76" s="24"/>
      <c r="G76" s="4"/>
    </row>
    <row r="77" spans="1:7" x14ac:dyDescent="0.25">
      <c r="B77" s="3" t="s">
        <v>36</v>
      </c>
      <c r="C77" s="12" t="s">
        <v>4</v>
      </c>
      <c r="D77" s="12">
        <v>150.30000000000001</v>
      </c>
      <c r="E77" s="24"/>
      <c r="F77" s="24"/>
      <c r="G77" s="4"/>
    </row>
    <row r="78" spans="1:7" x14ac:dyDescent="0.25">
      <c r="B78" s="3" t="s">
        <v>54</v>
      </c>
      <c r="C78" s="12" t="s">
        <v>4</v>
      </c>
      <c r="D78" s="12">
        <v>371.3</v>
      </c>
      <c r="E78" s="24"/>
      <c r="F78" s="24"/>
      <c r="G78" s="4"/>
    </row>
    <row r="79" spans="1:7" x14ac:dyDescent="0.25">
      <c r="B79" s="3" t="s">
        <v>61</v>
      </c>
      <c r="C79" s="12" t="s">
        <v>4</v>
      </c>
      <c r="D79" s="12">
        <v>257.39999999999998</v>
      </c>
      <c r="E79" s="24"/>
      <c r="F79" s="24"/>
      <c r="G79" s="4"/>
    </row>
    <row r="80" spans="1:7" x14ac:dyDescent="0.25">
      <c r="B80" s="3" t="s">
        <v>62</v>
      </c>
      <c r="C80" s="12" t="s">
        <v>4</v>
      </c>
      <c r="D80" s="12">
        <v>78.2</v>
      </c>
      <c r="E80" s="24"/>
      <c r="F80" s="24"/>
      <c r="G80" s="4"/>
    </row>
    <row r="81" spans="1:7" x14ac:dyDescent="0.25">
      <c r="D81" s="1"/>
      <c r="E81" s="23"/>
      <c r="F81" s="23"/>
      <c r="G81" s="4"/>
    </row>
    <row r="82" spans="1:7" ht="88.5" customHeight="1" x14ac:dyDescent="0.25">
      <c r="A82" s="2" t="s">
        <v>23</v>
      </c>
      <c r="B82" s="5" t="s">
        <v>40</v>
      </c>
      <c r="D82" s="1"/>
      <c r="E82" s="23"/>
      <c r="F82" s="23"/>
      <c r="G82" s="4"/>
    </row>
    <row r="83" spans="1:7" x14ac:dyDescent="0.25">
      <c r="C83" s="12" t="s">
        <v>12</v>
      </c>
      <c r="D83" s="12">
        <v>1</v>
      </c>
      <c r="E83" s="24"/>
      <c r="F83" s="24"/>
    </row>
    <row r="84" spans="1:7" x14ac:dyDescent="0.25">
      <c r="D84" s="1"/>
      <c r="E84" s="23"/>
      <c r="F84" s="23"/>
    </row>
    <row r="85" spans="1:7" ht="78.75" customHeight="1" x14ac:dyDescent="0.25">
      <c r="A85" s="2" t="s">
        <v>24</v>
      </c>
      <c r="B85" s="5" t="s">
        <v>28</v>
      </c>
      <c r="D85" s="1"/>
      <c r="E85" s="23"/>
      <c r="F85" s="23"/>
      <c r="G85" s="4"/>
    </row>
    <row r="86" spans="1:7" x14ac:dyDescent="0.25">
      <c r="C86" s="13" t="s">
        <v>12</v>
      </c>
      <c r="D86" s="13">
        <v>1</v>
      </c>
      <c r="E86" s="25"/>
      <c r="F86" s="25"/>
    </row>
    <row r="87" spans="1:7" x14ac:dyDescent="0.25">
      <c r="A87" s="15"/>
      <c r="B87" s="16" t="s">
        <v>45</v>
      </c>
      <c r="C87" s="14"/>
      <c r="D87" s="14"/>
      <c r="E87" s="26"/>
      <c r="F87" s="26"/>
    </row>
    <row r="94" spans="1:7" x14ac:dyDescent="0.25">
      <c r="B94" s="11" t="s">
        <v>41</v>
      </c>
    </row>
    <row r="95" spans="1:7" x14ac:dyDescent="0.25">
      <c r="B95" s="11"/>
    </row>
    <row r="96" spans="1:7" x14ac:dyDescent="0.25">
      <c r="A96" s="2" t="s">
        <v>0</v>
      </c>
      <c r="B96" s="3" t="s">
        <v>1</v>
      </c>
      <c r="C96" s="12"/>
      <c r="D96" s="7"/>
      <c r="E96" s="28"/>
      <c r="F96" s="28"/>
      <c r="G96" s="4"/>
    </row>
    <row r="97" spans="1:7" x14ac:dyDescent="0.25">
      <c r="A97" s="2" t="s">
        <v>15</v>
      </c>
      <c r="B97" s="3" t="s">
        <v>16</v>
      </c>
      <c r="C97" s="14"/>
      <c r="D97" s="14"/>
      <c r="E97" s="26"/>
      <c r="F97" s="26"/>
      <c r="G97" s="4"/>
    </row>
    <row r="98" spans="1:7" x14ac:dyDescent="0.25">
      <c r="A98" s="2" t="s">
        <v>18</v>
      </c>
      <c r="B98" s="3" t="s">
        <v>21</v>
      </c>
      <c r="C98" s="14"/>
      <c r="D98" s="14"/>
      <c r="E98" s="26"/>
      <c r="F98" s="26"/>
      <c r="G98" s="4"/>
    </row>
    <row r="99" spans="1:7" x14ac:dyDescent="0.25">
      <c r="D99" s="164" t="s">
        <v>47</v>
      </c>
      <c r="E99" s="164"/>
      <c r="F99" s="26"/>
    </row>
  </sheetData>
  <mergeCells count="1">
    <mergeCell ref="D99:E99"/>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workbookViewId="0">
      <selection activeCell="F31" sqref="F31"/>
    </sheetView>
  </sheetViews>
  <sheetFormatPr defaultRowHeight="15" x14ac:dyDescent="0.25"/>
  <cols>
    <col min="1" max="1" width="14" customWidth="1"/>
    <col min="2" max="2" width="20.5703125" style="136" customWidth="1"/>
  </cols>
  <sheetData>
    <row r="1" spans="1:2" ht="15.75" thickBot="1" x14ac:dyDescent="0.3">
      <c r="A1" s="165" t="s">
        <v>41</v>
      </c>
      <c r="B1" s="166"/>
    </row>
    <row r="2" spans="1:2" ht="15.75" thickTop="1" x14ac:dyDescent="0.25">
      <c r="A2" s="147" t="s">
        <v>65</v>
      </c>
      <c r="B2" s="148"/>
    </row>
    <row r="3" spans="1:2" x14ac:dyDescent="0.25">
      <c r="A3" s="145" t="s">
        <v>66</v>
      </c>
      <c r="B3" s="146"/>
    </row>
    <row r="4" spans="1:2" x14ac:dyDescent="0.25">
      <c r="A4" s="145" t="s">
        <v>67</v>
      </c>
      <c r="B4" s="146"/>
    </row>
    <row r="5" spans="1:2" x14ac:dyDescent="0.25">
      <c r="A5" s="145" t="s">
        <v>68</v>
      </c>
      <c r="B5" s="146"/>
    </row>
    <row r="6" spans="1:2" x14ac:dyDescent="0.25">
      <c r="A6" s="145" t="s">
        <v>69</v>
      </c>
      <c r="B6" s="146"/>
    </row>
    <row r="7" spans="1:2" x14ac:dyDescent="0.25">
      <c r="A7" s="145" t="s">
        <v>70</v>
      </c>
      <c r="B7" s="146"/>
    </row>
    <row r="8" spans="1:2" x14ac:dyDescent="0.25">
      <c r="A8" s="145" t="s">
        <v>71</v>
      </c>
      <c r="B8" s="146"/>
    </row>
    <row r="9" spans="1:2" x14ac:dyDescent="0.25">
      <c r="A9" s="145" t="s">
        <v>72</v>
      </c>
      <c r="B9" s="146"/>
    </row>
    <row r="10" spans="1:2" x14ac:dyDescent="0.25">
      <c r="A10" s="145" t="s">
        <v>73</v>
      </c>
      <c r="B10" s="146"/>
    </row>
    <row r="11" spans="1:2" x14ac:dyDescent="0.25">
      <c r="A11" s="145" t="s">
        <v>74</v>
      </c>
      <c r="B11" s="146"/>
    </row>
    <row r="12" spans="1:2" x14ac:dyDescent="0.25">
      <c r="A12" s="145" t="s">
        <v>75</v>
      </c>
      <c r="B12" s="146"/>
    </row>
    <row r="13" spans="1:2" x14ac:dyDescent="0.25">
      <c r="A13" s="145" t="s">
        <v>76</v>
      </c>
      <c r="B13" s="146"/>
    </row>
    <row r="14" spans="1:2" x14ac:dyDescent="0.25">
      <c r="A14" s="145" t="s">
        <v>77</v>
      </c>
      <c r="B14" s="146"/>
    </row>
    <row r="15" spans="1:2" x14ac:dyDescent="0.25">
      <c r="A15" s="145" t="s">
        <v>78</v>
      </c>
      <c r="B15" s="146"/>
    </row>
    <row r="16" spans="1:2" x14ac:dyDescent="0.25">
      <c r="A16" s="145" t="s">
        <v>79</v>
      </c>
      <c r="B16" s="146"/>
    </row>
    <row r="17" spans="1:2" x14ac:dyDescent="0.25">
      <c r="A17" s="145" t="s">
        <v>80</v>
      </c>
      <c r="B17" s="146"/>
    </row>
    <row r="18" spans="1:2" x14ac:dyDescent="0.25">
      <c r="A18" s="145" t="s">
        <v>81</v>
      </c>
      <c r="B18" s="146"/>
    </row>
    <row r="19" spans="1:2" x14ac:dyDescent="0.25">
      <c r="A19" s="145" t="s">
        <v>82</v>
      </c>
      <c r="B19" s="146"/>
    </row>
    <row r="20" spans="1:2" x14ac:dyDescent="0.25">
      <c r="A20" s="145" t="s">
        <v>83</v>
      </c>
      <c r="B20" s="146"/>
    </row>
    <row r="21" spans="1:2" x14ac:dyDescent="0.25">
      <c r="A21" s="145" t="s">
        <v>84</v>
      </c>
      <c r="B21" s="146"/>
    </row>
    <row r="22" spans="1:2" x14ac:dyDescent="0.25">
      <c r="A22" s="145" t="s">
        <v>85</v>
      </c>
      <c r="B22" s="146"/>
    </row>
    <row r="23" spans="1:2" x14ac:dyDescent="0.25">
      <c r="A23" s="145" t="s">
        <v>86</v>
      </c>
      <c r="B23" s="146"/>
    </row>
    <row r="24" spans="1:2" x14ac:dyDescent="0.25">
      <c r="A24" s="145" t="s">
        <v>87</v>
      </c>
      <c r="B24" s="146"/>
    </row>
    <row r="25" spans="1:2" x14ac:dyDescent="0.25">
      <c r="A25" s="145" t="s">
        <v>88</v>
      </c>
      <c r="B25" s="146"/>
    </row>
    <row r="26" spans="1:2" x14ac:dyDescent="0.25">
      <c r="A26" s="145" t="s">
        <v>89</v>
      </c>
      <c r="B26" s="146"/>
    </row>
    <row r="27" spans="1:2" x14ac:dyDescent="0.25">
      <c r="A27" s="145" t="s">
        <v>90</v>
      </c>
      <c r="B27" s="146"/>
    </row>
    <row r="28" spans="1:2" x14ac:dyDescent="0.25">
      <c r="A28" s="145" t="s">
        <v>91</v>
      </c>
      <c r="B28" s="146"/>
    </row>
    <row r="29" spans="1:2" x14ac:dyDescent="0.25">
      <c r="A29" s="145" t="s">
        <v>92</v>
      </c>
      <c r="B29" s="146"/>
    </row>
    <row r="30" spans="1:2" x14ac:dyDescent="0.25">
      <c r="A30" s="145" t="s">
        <v>93</v>
      </c>
      <c r="B30" s="146"/>
    </row>
    <row r="31" spans="1:2" x14ac:dyDescent="0.25">
      <c r="A31" s="145" t="s">
        <v>94</v>
      </c>
      <c r="B31" s="146"/>
    </row>
    <row r="32" spans="1:2" x14ac:dyDescent="0.25">
      <c r="A32" s="145" t="s">
        <v>95</v>
      </c>
      <c r="B32" s="146"/>
    </row>
    <row r="33" spans="1:2" x14ac:dyDescent="0.25">
      <c r="A33" s="145" t="s">
        <v>96</v>
      </c>
      <c r="B33" s="146"/>
    </row>
    <row r="34" spans="1:2" x14ac:dyDescent="0.25">
      <c r="A34" s="145" t="s">
        <v>97</v>
      </c>
      <c r="B34" s="146"/>
    </row>
    <row r="35" spans="1:2" x14ac:dyDescent="0.25">
      <c r="A35" s="145" t="s">
        <v>98</v>
      </c>
      <c r="B35" s="146"/>
    </row>
    <row r="36" spans="1:2" x14ac:dyDescent="0.25">
      <c r="A36" s="145" t="s">
        <v>99</v>
      </c>
      <c r="B36" s="146"/>
    </row>
    <row r="37" spans="1:2" x14ac:dyDescent="0.25">
      <c r="A37" s="145" t="s">
        <v>100</v>
      </c>
      <c r="B37" s="146"/>
    </row>
    <row r="38" spans="1:2" x14ac:dyDescent="0.25">
      <c r="A38" s="145" t="s">
        <v>101</v>
      </c>
      <c r="B38" s="146"/>
    </row>
    <row r="39" spans="1:2" x14ac:dyDescent="0.25">
      <c r="A39" s="145" t="s">
        <v>102</v>
      </c>
      <c r="B39" s="146"/>
    </row>
    <row r="40" spans="1:2" x14ac:dyDescent="0.25">
      <c r="A40" s="145" t="s">
        <v>103</v>
      </c>
      <c r="B40" s="146"/>
    </row>
    <row r="41" spans="1:2" x14ac:dyDescent="0.25">
      <c r="A41" s="145" t="s">
        <v>104</v>
      </c>
      <c r="B41" s="146"/>
    </row>
    <row r="42" spans="1:2" ht="15.75" thickBot="1" x14ac:dyDescent="0.3">
      <c r="A42" s="151" t="s">
        <v>105</v>
      </c>
      <c r="B42" s="152"/>
    </row>
    <row r="43" spans="1:2" ht="16.5" thickTop="1" thickBot="1" x14ac:dyDescent="0.3">
      <c r="A43" s="149" t="s">
        <v>46</v>
      </c>
      <c r="B43" s="150"/>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A22" workbookViewId="0">
      <selection activeCell="B29" sqref="B29"/>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53" customHeight="1" x14ac:dyDescent="0.25">
      <c r="A3" s="2" t="s">
        <v>29</v>
      </c>
      <c r="B3" s="5" t="s">
        <v>135</v>
      </c>
      <c r="D3" s="1"/>
      <c r="E3" s="23"/>
      <c r="F3" s="23"/>
      <c r="G3" s="4"/>
    </row>
    <row r="4" spans="1:7" x14ac:dyDescent="0.25">
      <c r="B4" s="3" t="s">
        <v>34</v>
      </c>
      <c r="C4" s="12" t="s">
        <v>4</v>
      </c>
      <c r="D4" s="12">
        <v>14.2</v>
      </c>
      <c r="E4" s="42"/>
      <c r="F4" s="24"/>
      <c r="G4" s="4"/>
    </row>
    <row r="5" spans="1:7" x14ac:dyDescent="0.25">
      <c r="B5" s="3" t="s">
        <v>51</v>
      </c>
      <c r="C5" s="12" t="s">
        <v>4</v>
      </c>
      <c r="D5" s="12">
        <v>2.2000000000000002</v>
      </c>
      <c r="E5" s="42"/>
      <c r="F5" s="24"/>
      <c r="G5" s="4"/>
    </row>
    <row r="6" spans="1:7" x14ac:dyDescent="0.25">
      <c r="B6" s="3" t="s">
        <v>52</v>
      </c>
      <c r="C6" s="12" t="s">
        <v>4</v>
      </c>
      <c r="D6" s="12">
        <v>233.5</v>
      </c>
      <c r="E6" s="42"/>
      <c r="F6" s="24"/>
      <c r="G6" s="4"/>
    </row>
    <row r="7" spans="1:7" x14ac:dyDescent="0.25">
      <c r="B7" s="3" t="s">
        <v>35</v>
      </c>
      <c r="C7" s="12" t="s">
        <v>4</v>
      </c>
      <c r="D7" s="12">
        <v>48.3</v>
      </c>
      <c r="E7" s="42"/>
      <c r="F7" s="24"/>
      <c r="G7" s="4"/>
    </row>
    <row r="8" spans="1:7" x14ac:dyDescent="0.25">
      <c r="D8" s="1"/>
      <c r="E8" s="41"/>
      <c r="F8" s="23"/>
      <c r="G8" s="4"/>
    </row>
    <row r="9" spans="1:7" ht="179.25" customHeight="1" x14ac:dyDescent="0.25">
      <c r="A9" s="2" t="s">
        <v>17</v>
      </c>
      <c r="B9" s="5" t="s">
        <v>106</v>
      </c>
      <c r="D9" s="1"/>
      <c r="E9" s="41"/>
      <c r="F9" s="23"/>
      <c r="G9" s="4"/>
    </row>
    <row r="10" spans="1:7" x14ac:dyDescent="0.25">
      <c r="B10" s="3" t="s">
        <v>34</v>
      </c>
      <c r="C10" s="12" t="s">
        <v>4</v>
      </c>
      <c r="D10" s="12">
        <v>14.2</v>
      </c>
      <c r="E10" s="42"/>
      <c r="F10" s="24"/>
      <c r="G10" s="4"/>
    </row>
    <row r="11" spans="1:7" x14ac:dyDescent="0.25">
      <c r="B11" s="3" t="s">
        <v>51</v>
      </c>
      <c r="C11" s="12" t="s">
        <v>4</v>
      </c>
      <c r="D11" s="12">
        <v>2.2000000000000002</v>
      </c>
      <c r="E11" s="42"/>
      <c r="F11" s="24"/>
      <c r="G11" s="4"/>
    </row>
    <row r="12" spans="1:7" x14ac:dyDescent="0.25">
      <c r="B12" s="3" t="s">
        <v>52</v>
      </c>
      <c r="C12" s="12" t="s">
        <v>4</v>
      </c>
      <c r="D12" s="12">
        <v>233.5</v>
      </c>
      <c r="E12" s="42"/>
      <c r="F12" s="24"/>
      <c r="G12" s="4"/>
    </row>
    <row r="13" spans="1:7" x14ac:dyDescent="0.25">
      <c r="B13" s="3" t="s">
        <v>35</v>
      </c>
      <c r="C13" s="12" t="s">
        <v>4</v>
      </c>
      <c r="D13" s="12">
        <v>48.3</v>
      </c>
      <c r="E13" s="42"/>
      <c r="F13" s="24"/>
      <c r="G13" s="4"/>
    </row>
    <row r="14" spans="1:7" x14ac:dyDescent="0.25">
      <c r="D14" s="1"/>
      <c r="E14" s="41"/>
      <c r="F14" s="23"/>
      <c r="G14" s="4"/>
    </row>
    <row r="15" spans="1:7" ht="135.75" customHeight="1" x14ac:dyDescent="0.25">
      <c r="A15" s="2" t="s">
        <v>24</v>
      </c>
      <c r="B15" s="5" t="s">
        <v>26</v>
      </c>
      <c r="D15" s="1"/>
      <c r="E15" s="41"/>
      <c r="F15" s="23"/>
      <c r="G15" s="4"/>
    </row>
    <row r="16" spans="1:7" x14ac:dyDescent="0.25">
      <c r="C16" s="12" t="s">
        <v>12</v>
      </c>
      <c r="D16" s="12">
        <v>1</v>
      </c>
      <c r="E16" s="42"/>
      <c r="F16" s="24"/>
      <c r="G16" s="4"/>
    </row>
    <row r="17" spans="1:7" x14ac:dyDescent="0.25">
      <c r="D17" s="1"/>
      <c r="E17" s="41"/>
      <c r="F17" s="23"/>
      <c r="G17" s="4"/>
    </row>
    <row r="18" spans="1:7" ht="165" x14ac:dyDescent="0.25">
      <c r="A18" s="2" t="s">
        <v>25</v>
      </c>
      <c r="B18" s="5" t="s">
        <v>107</v>
      </c>
      <c r="D18" s="1"/>
      <c r="E18" s="41"/>
      <c r="F18" s="23"/>
      <c r="G18" s="4"/>
    </row>
    <row r="19" spans="1:7" x14ac:dyDescent="0.25">
      <c r="A19" s="2"/>
      <c r="B19" s="5"/>
      <c r="C19" s="12" t="s">
        <v>13</v>
      </c>
      <c r="D19" s="12">
        <v>1</v>
      </c>
      <c r="E19" s="133"/>
      <c r="F19" s="133"/>
      <c r="G19" s="4"/>
    </row>
    <row r="20" spans="1:7" x14ac:dyDescent="0.25">
      <c r="A20" s="2"/>
      <c r="B20" s="5"/>
      <c r="C20" s="13"/>
      <c r="D20" s="13"/>
      <c r="E20" s="134"/>
      <c r="F20" s="134"/>
      <c r="G20" s="4"/>
    </row>
    <row r="21" spans="1:7" ht="409.5" x14ac:dyDescent="0.25">
      <c r="A21" s="2" t="s">
        <v>128</v>
      </c>
      <c r="B21" s="144" t="s">
        <v>129</v>
      </c>
      <c r="C21" s="13"/>
      <c r="D21" s="13"/>
      <c r="E21" s="134"/>
      <c r="F21" s="134"/>
      <c r="G21" s="4"/>
    </row>
    <row r="22" spans="1:7" x14ac:dyDescent="0.25">
      <c r="A22" s="2"/>
      <c r="B22" s="3" t="s">
        <v>34</v>
      </c>
      <c r="C22" s="142" t="s">
        <v>13</v>
      </c>
      <c r="D22" s="142">
        <f>ROUNDUP((14.2/40)*5,0)</f>
        <v>2</v>
      </c>
      <c r="E22" s="143"/>
      <c r="F22" s="143"/>
      <c r="G22" s="4"/>
    </row>
    <row r="23" spans="1:7" x14ac:dyDescent="0.25">
      <c r="A23" s="2"/>
      <c r="B23" s="3" t="s">
        <v>51</v>
      </c>
      <c r="C23" s="142" t="s">
        <v>13</v>
      </c>
      <c r="D23" s="142">
        <f>ROUNDUP((2.2/40)*5,0)</f>
        <v>1</v>
      </c>
      <c r="E23" s="143"/>
      <c r="F23" s="143"/>
      <c r="G23" s="4"/>
    </row>
    <row r="24" spans="1:7" x14ac:dyDescent="0.25">
      <c r="A24" s="2"/>
      <c r="B24" s="3" t="s">
        <v>52</v>
      </c>
      <c r="C24" s="142" t="s">
        <v>13</v>
      </c>
      <c r="D24" s="142">
        <f>ROUNDUP((233.5/40)*5,0)</f>
        <v>30</v>
      </c>
      <c r="E24" s="143"/>
      <c r="F24" s="143"/>
      <c r="G24" s="4"/>
    </row>
    <row r="25" spans="1:7" x14ac:dyDescent="0.25">
      <c r="A25" s="2"/>
      <c r="B25" s="3" t="s">
        <v>35</v>
      </c>
      <c r="C25" s="142" t="s">
        <v>13</v>
      </c>
      <c r="D25" s="142">
        <f>ROUNDUP((48.3/40)*5,0)</f>
        <v>7</v>
      </c>
      <c r="E25" s="143"/>
      <c r="F25" s="143"/>
      <c r="G25" s="4"/>
    </row>
    <row r="26" spans="1:7" x14ac:dyDescent="0.25">
      <c r="A26" s="15"/>
      <c r="B26" s="16" t="s">
        <v>42</v>
      </c>
      <c r="C26" s="14"/>
      <c r="D26" s="14"/>
      <c r="E26" s="44"/>
      <c r="F26" s="26"/>
      <c r="G26" s="4"/>
    </row>
    <row r="27" spans="1:7" x14ac:dyDescent="0.25">
      <c r="D27" s="1"/>
      <c r="E27" s="41"/>
      <c r="F27" s="23"/>
      <c r="G27" s="4"/>
    </row>
    <row r="28" spans="1:7" x14ac:dyDescent="0.25">
      <c r="A28" s="2" t="s">
        <v>15</v>
      </c>
      <c r="B28" s="3" t="s">
        <v>16</v>
      </c>
      <c r="D28" s="1"/>
      <c r="E28" s="41"/>
      <c r="F28" s="23"/>
      <c r="G28" s="4"/>
    </row>
    <row r="29" spans="1:7" ht="409.5" x14ac:dyDescent="0.25">
      <c r="A29" s="2" t="s">
        <v>2</v>
      </c>
      <c r="B29" s="144" t="s">
        <v>131</v>
      </c>
      <c r="D29" s="1"/>
      <c r="E29" s="41"/>
      <c r="F29" s="23"/>
      <c r="G29" s="4"/>
    </row>
    <row r="30" spans="1:7" x14ac:dyDescent="0.25">
      <c r="B30" s="3" t="s">
        <v>34</v>
      </c>
      <c r="C30" s="12" t="s">
        <v>14</v>
      </c>
      <c r="D30" s="12">
        <v>2</v>
      </c>
      <c r="E30" s="42"/>
      <c r="F30" s="24"/>
      <c r="G30" s="4"/>
    </row>
    <row r="31" spans="1:7" x14ac:dyDescent="0.25">
      <c r="B31" s="3" t="s">
        <v>52</v>
      </c>
      <c r="C31" s="12" t="s">
        <v>14</v>
      </c>
      <c r="D31" s="12">
        <v>110</v>
      </c>
      <c r="E31" s="42"/>
      <c r="F31" s="24"/>
      <c r="G31" s="4"/>
    </row>
    <row r="32" spans="1:7" x14ac:dyDescent="0.25">
      <c r="B32" s="3" t="s">
        <v>35</v>
      </c>
      <c r="C32" s="12" t="s">
        <v>14</v>
      </c>
      <c r="D32" s="12">
        <v>12</v>
      </c>
      <c r="E32" s="42"/>
      <c r="F32" s="24"/>
      <c r="G32" s="4"/>
    </row>
    <row r="33" spans="1:7" x14ac:dyDescent="0.25">
      <c r="D33" s="1"/>
      <c r="E33" s="41"/>
      <c r="F33" s="23"/>
      <c r="G33" s="4"/>
    </row>
    <row r="34" spans="1:7" ht="285" x14ac:dyDescent="0.25">
      <c r="A34" s="2" t="s">
        <v>17</v>
      </c>
      <c r="B34" s="141" t="s">
        <v>130</v>
      </c>
      <c r="D34" s="1"/>
      <c r="E34" s="41"/>
      <c r="F34" s="23"/>
      <c r="G34" s="4"/>
    </row>
    <row r="35" spans="1:7" x14ac:dyDescent="0.25">
      <c r="B35" s="3" t="s">
        <v>34</v>
      </c>
      <c r="C35" s="12" t="s">
        <v>4</v>
      </c>
      <c r="D35" s="12">
        <v>2.2000000000000002</v>
      </c>
      <c r="E35" s="42"/>
      <c r="F35" s="24"/>
      <c r="G35" s="4"/>
    </row>
    <row r="36" spans="1:7" x14ac:dyDescent="0.25">
      <c r="B36" s="3" t="s">
        <v>51</v>
      </c>
      <c r="C36" s="12" t="s">
        <v>4</v>
      </c>
      <c r="D36" s="12">
        <v>3.1</v>
      </c>
      <c r="E36" s="42"/>
      <c r="F36" s="24"/>
      <c r="G36" s="4"/>
    </row>
    <row r="37" spans="1:7" x14ac:dyDescent="0.25">
      <c r="D37" s="1"/>
      <c r="E37" s="41"/>
      <c r="F37" s="23"/>
      <c r="G37" s="4"/>
    </row>
    <row r="38" spans="1:7" ht="152.25" customHeight="1" x14ac:dyDescent="0.25">
      <c r="A38" s="2" t="s">
        <v>11</v>
      </c>
      <c r="B38" s="5" t="s">
        <v>108</v>
      </c>
      <c r="D38" s="1"/>
      <c r="E38" s="41"/>
      <c r="F38" s="23"/>
      <c r="G38" s="4"/>
    </row>
    <row r="39" spans="1:7" x14ac:dyDescent="0.25">
      <c r="C39" s="13" t="s">
        <v>13</v>
      </c>
      <c r="D39" s="13">
        <v>1</v>
      </c>
      <c r="E39" s="43"/>
      <c r="F39" s="25"/>
      <c r="G39" s="4"/>
    </row>
    <row r="40" spans="1:7" x14ac:dyDescent="0.25">
      <c r="A40" s="15"/>
      <c r="B40" s="16" t="s">
        <v>43</v>
      </c>
      <c r="C40" s="14"/>
      <c r="D40" s="14"/>
      <c r="E40" s="44"/>
      <c r="F40" s="26"/>
      <c r="G40" s="4"/>
    </row>
    <row r="41" spans="1:7" x14ac:dyDescent="0.25">
      <c r="D41" s="1"/>
      <c r="E41" s="41"/>
      <c r="F41" s="23"/>
      <c r="G41" s="4"/>
    </row>
    <row r="42" spans="1:7" x14ac:dyDescent="0.25">
      <c r="A42" s="2" t="s">
        <v>18</v>
      </c>
      <c r="B42" s="3" t="s">
        <v>21</v>
      </c>
      <c r="D42" s="1"/>
      <c r="E42" s="41"/>
      <c r="F42" s="23"/>
      <c r="G42" s="4"/>
    </row>
    <row r="43" spans="1:7" ht="181.5" customHeight="1" x14ac:dyDescent="0.25">
      <c r="A43" s="2" t="s">
        <v>2</v>
      </c>
      <c r="B43" s="5" t="s">
        <v>161</v>
      </c>
      <c r="D43" s="1"/>
      <c r="E43" s="41"/>
      <c r="F43" s="23"/>
      <c r="G43" s="4"/>
    </row>
    <row r="44" spans="1:7" x14ac:dyDescent="0.25">
      <c r="B44" s="3" t="s">
        <v>34</v>
      </c>
      <c r="C44" s="12" t="s">
        <v>4</v>
      </c>
      <c r="D44" s="12">
        <v>14.2</v>
      </c>
      <c r="E44" s="42"/>
      <c r="F44" s="24"/>
      <c r="G44" s="4"/>
    </row>
    <row r="45" spans="1:7" x14ac:dyDescent="0.25">
      <c r="B45" s="3" t="s">
        <v>51</v>
      </c>
      <c r="C45" s="12" t="s">
        <v>4</v>
      </c>
      <c r="D45" s="12">
        <v>2.2000000000000002</v>
      </c>
      <c r="E45" s="42"/>
      <c r="F45" s="24"/>
      <c r="G45" s="4"/>
    </row>
    <row r="46" spans="1:7" x14ac:dyDescent="0.25">
      <c r="B46" s="3" t="s">
        <v>52</v>
      </c>
      <c r="C46" s="12" t="s">
        <v>4</v>
      </c>
      <c r="D46" s="12">
        <v>233.5</v>
      </c>
      <c r="E46" s="42"/>
      <c r="F46" s="24"/>
      <c r="G46" s="4"/>
    </row>
    <row r="47" spans="1:7" x14ac:dyDescent="0.25">
      <c r="B47" s="3" t="s">
        <v>35</v>
      </c>
      <c r="C47" s="12" t="s">
        <v>4</v>
      </c>
      <c r="D47" s="12">
        <v>48.3</v>
      </c>
      <c r="E47" s="42"/>
      <c r="F47" s="24"/>
      <c r="G47" s="4"/>
    </row>
    <row r="48" spans="1:7" x14ac:dyDescent="0.25">
      <c r="C48" s="13"/>
      <c r="D48" s="13"/>
      <c r="E48" s="43"/>
      <c r="F48" s="25"/>
      <c r="G48" s="4"/>
    </row>
    <row r="49" spans="1:7" ht="88.5" customHeight="1" x14ac:dyDescent="0.25">
      <c r="A49" s="2" t="s">
        <v>17</v>
      </c>
      <c r="B49" s="5" t="s">
        <v>39</v>
      </c>
      <c r="D49" s="1"/>
      <c r="E49" s="41"/>
      <c r="F49" s="23"/>
      <c r="G49" s="4"/>
    </row>
    <row r="50" spans="1:7" x14ac:dyDescent="0.25">
      <c r="C50" s="12" t="s">
        <v>12</v>
      </c>
      <c r="D50" s="12">
        <v>1</v>
      </c>
      <c r="E50" s="42"/>
      <c r="F50" s="24"/>
    </row>
    <row r="51" spans="1:7" x14ac:dyDescent="0.25">
      <c r="D51" s="1"/>
      <c r="E51" s="41"/>
      <c r="F51" s="23"/>
      <c r="G51" s="4"/>
    </row>
    <row r="52" spans="1:7" ht="181.5" customHeight="1" x14ac:dyDescent="0.25">
      <c r="A52" s="2" t="s">
        <v>11</v>
      </c>
      <c r="B52" s="5" t="s">
        <v>109</v>
      </c>
      <c r="D52" s="1"/>
      <c r="E52" s="41"/>
      <c r="F52" s="23"/>
      <c r="G52" s="4"/>
    </row>
    <row r="53" spans="1:7" x14ac:dyDescent="0.25">
      <c r="B53" s="3" t="s">
        <v>34</v>
      </c>
      <c r="C53" s="12" t="s">
        <v>4</v>
      </c>
      <c r="D53" s="12">
        <v>14.2</v>
      </c>
      <c r="E53" s="42"/>
      <c r="F53" s="24"/>
      <c r="G53" s="4"/>
    </row>
    <row r="54" spans="1:7" x14ac:dyDescent="0.25">
      <c r="B54" s="3" t="s">
        <v>51</v>
      </c>
      <c r="C54" s="12" t="s">
        <v>4</v>
      </c>
      <c r="D54" s="12">
        <v>2.2000000000000002</v>
      </c>
      <c r="E54" s="42"/>
      <c r="F54" s="24"/>
      <c r="G54" s="4"/>
    </row>
    <row r="55" spans="1:7" x14ac:dyDescent="0.25">
      <c r="B55" s="3" t="s">
        <v>52</v>
      </c>
      <c r="C55" s="12" t="s">
        <v>4</v>
      </c>
      <c r="D55" s="12">
        <v>233.5</v>
      </c>
      <c r="E55" s="42"/>
      <c r="F55" s="24"/>
      <c r="G55" s="4"/>
    </row>
    <row r="56" spans="1:7" x14ac:dyDescent="0.25">
      <c r="B56" s="3" t="s">
        <v>35</v>
      </c>
      <c r="C56" s="12" t="s">
        <v>4</v>
      </c>
      <c r="D56" s="12">
        <v>48.3</v>
      </c>
      <c r="E56" s="42"/>
      <c r="F56" s="24"/>
      <c r="G56" s="4"/>
    </row>
    <row r="57" spans="1:7" x14ac:dyDescent="0.25">
      <c r="D57" s="1"/>
      <c r="E57" s="41"/>
      <c r="F57" s="23"/>
      <c r="G57" s="4"/>
    </row>
    <row r="58" spans="1:7" ht="88.5" customHeight="1" x14ac:dyDescent="0.25">
      <c r="A58" s="2" t="s">
        <v>23</v>
      </c>
      <c r="B58" s="5" t="s">
        <v>40</v>
      </c>
      <c r="D58" s="1"/>
      <c r="E58" s="41"/>
      <c r="F58" s="23"/>
      <c r="G58" s="4"/>
    </row>
    <row r="59" spans="1:7" x14ac:dyDescent="0.25">
      <c r="C59" s="12" t="s">
        <v>12</v>
      </c>
      <c r="D59" s="12">
        <v>1</v>
      </c>
      <c r="E59" s="42"/>
      <c r="F59" s="24"/>
    </row>
    <row r="60" spans="1:7" x14ac:dyDescent="0.25">
      <c r="D60" s="1"/>
      <c r="E60" s="41"/>
      <c r="F60" s="23"/>
    </row>
    <row r="61" spans="1:7" ht="107.25" customHeight="1" x14ac:dyDescent="0.25">
      <c r="A61" s="2" t="s">
        <v>24</v>
      </c>
      <c r="B61" s="5" t="s">
        <v>110</v>
      </c>
      <c r="D61" s="1"/>
      <c r="E61" s="41"/>
      <c r="F61" s="23"/>
      <c r="G61" s="4"/>
    </row>
    <row r="62" spans="1:7" x14ac:dyDescent="0.25">
      <c r="C62" s="13" t="s">
        <v>12</v>
      </c>
      <c r="D62" s="13">
        <v>1</v>
      </c>
      <c r="E62" s="43"/>
      <c r="F62" s="25"/>
    </row>
    <row r="63" spans="1:7" x14ac:dyDescent="0.25">
      <c r="A63" s="15"/>
      <c r="B63" s="16" t="s">
        <v>45</v>
      </c>
      <c r="C63" s="14"/>
      <c r="D63" s="14"/>
      <c r="E63" s="26"/>
      <c r="F63" s="26"/>
    </row>
    <row r="70" spans="1:7" x14ac:dyDescent="0.25">
      <c r="B70" s="11" t="s">
        <v>41</v>
      </c>
    </row>
    <row r="71" spans="1:7" x14ac:dyDescent="0.25">
      <c r="B71" s="11"/>
    </row>
    <row r="72" spans="1:7" x14ac:dyDescent="0.25">
      <c r="A72" s="2" t="s">
        <v>0</v>
      </c>
      <c r="B72" s="3" t="s">
        <v>1</v>
      </c>
      <c r="C72" s="12"/>
      <c r="D72" s="7"/>
      <c r="E72" s="28"/>
      <c r="F72" s="28"/>
      <c r="G72" s="4"/>
    </row>
    <row r="73" spans="1:7" x14ac:dyDescent="0.25">
      <c r="A73" s="2" t="s">
        <v>15</v>
      </c>
      <c r="B73" s="3" t="s">
        <v>16</v>
      </c>
      <c r="C73" s="14"/>
      <c r="D73" s="14"/>
      <c r="E73" s="26"/>
      <c r="F73" s="26"/>
      <c r="G73" s="4"/>
    </row>
    <row r="74" spans="1:7" x14ac:dyDescent="0.25">
      <c r="A74" s="2" t="s">
        <v>18</v>
      </c>
      <c r="B74" s="3" t="s">
        <v>21</v>
      </c>
      <c r="C74" s="14"/>
      <c r="D74" s="14"/>
      <c r="E74" s="26"/>
      <c r="F74" s="26"/>
      <c r="G74" s="4"/>
    </row>
    <row r="75" spans="1:7" x14ac:dyDescent="0.25">
      <c r="D75" s="164" t="s">
        <v>47</v>
      </c>
      <c r="E75" s="164"/>
      <c r="F75" s="26"/>
    </row>
  </sheetData>
  <mergeCells count="1">
    <mergeCell ref="D75:E75"/>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topLeftCell="A23" zoomScaleNormal="100" workbookViewId="0">
      <selection activeCell="B23" sqref="B23"/>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22.25" customHeight="1" x14ac:dyDescent="0.25">
      <c r="A3" s="2" t="s">
        <v>29</v>
      </c>
      <c r="B3" s="5" t="s">
        <v>136</v>
      </c>
      <c r="D3" s="1"/>
      <c r="E3" s="23"/>
      <c r="F3" s="23"/>
      <c r="G3" s="4"/>
    </row>
    <row r="4" spans="1:7" x14ac:dyDescent="0.25">
      <c r="B4" s="3" t="s">
        <v>48</v>
      </c>
      <c r="C4" s="12" t="s">
        <v>4</v>
      </c>
      <c r="D4" s="12">
        <v>157.9</v>
      </c>
      <c r="E4" s="46"/>
      <c r="F4" s="24"/>
      <c r="G4" s="4"/>
    </row>
    <row r="5" spans="1:7" x14ac:dyDescent="0.25">
      <c r="C5" s="13"/>
      <c r="D5" s="13"/>
      <c r="E5" s="134"/>
      <c r="F5" s="134"/>
      <c r="G5" s="4"/>
    </row>
    <row r="6" spans="1:7" s="9" customFormat="1" ht="121.5" customHeight="1" x14ac:dyDescent="0.25">
      <c r="A6" s="2" t="s">
        <v>17</v>
      </c>
      <c r="B6" s="5" t="s">
        <v>111</v>
      </c>
      <c r="C6" s="1"/>
      <c r="D6" s="1"/>
      <c r="E6" s="132"/>
      <c r="F6" s="132"/>
      <c r="G6" s="8"/>
    </row>
    <row r="7" spans="1:7" s="9" customFormat="1" x14ac:dyDescent="0.25">
      <c r="A7" s="2"/>
      <c r="B7" s="6"/>
      <c r="C7" s="12" t="s">
        <v>14</v>
      </c>
      <c r="D7" s="12">
        <v>4</v>
      </c>
      <c r="E7" s="133"/>
      <c r="F7" s="133"/>
      <c r="G7" s="8"/>
    </row>
    <row r="8" spans="1:7" x14ac:dyDescent="0.25">
      <c r="C8" s="13"/>
      <c r="D8" s="13"/>
      <c r="E8" s="134"/>
      <c r="F8" s="134"/>
      <c r="G8" s="4"/>
    </row>
    <row r="9" spans="1:7" ht="167.25" customHeight="1" x14ac:dyDescent="0.25">
      <c r="A9" s="2" t="s">
        <v>22</v>
      </c>
      <c r="B9" s="5" t="s">
        <v>37</v>
      </c>
      <c r="D9" s="1"/>
      <c r="E9" s="45"/>
      <c r="F9" s="23"/>
      <c r="G9" s="4"/>
    </row>
    <row r="10" spans="1:7" x14ac:dyDescent="0.25">
      <c r="B10" s="3" t="s">
        <v>48</v>
      </c>
      <c r="C10" s="12" t="s">
        <v>4</v>
      </c>
      <c r="D10" s="12">
        <v>157.9</v>
      </c>
      <c r="E10" s="46"/>
      <c r="F10" s="24"/>
      <c r="G10" s="4"/>
    </row>
    <row r="11" spans="1:7" x14ac:dyDescent="0.25">
      <c r="D11" s="1"/>
      <c r="E11" s="45"/>
      <c r="F11" s="23"/>
      <c r="G11" s="4"/>
    </row>
    <row r="12" spans="1:7" ht="135.75" customHeight="1" x14ac:dyDescent="0.25">
      <c r="A12" s="2" t="s">
        <v>23</v>
      </c>
      <c r="B12" s="5" t="s">
        <v>26</v>
      </c>
      <c r="D12" s="1"/>
      <c r="E12" s="45"/>
      <c r="F12" s="23"/>
      <c r="G12" s="4"/>
    </row>
    <row r="13" spans="1:7" x14ac:dyDescent="0.25">
      <c r="C13" s="12" t="s">
        <v>12</v>
      </c>
      <c r="D13" s="12">
        <v>1</v>
      </c>
      <c r="E13" s="46"/>
      <c r="F13" s="24"/>
      <c r="G13" s="4"/>
    </row>
    <row r="14" spans="1:7" x14ac:dyDescent="0.25">
      <c r="D14" s="1"/>
      <c r="E14" s="45"/>
      <c r="F14" s="23"/>
      <c r="G14" s="4"/>
    </row>
    <row r="15" spans="1:7" ht="150" x14ac:dyDescent="0.25">
      <c r="A15" s="2" t="s">
        <v>24</v>
      </c>
      <c r="B15" s="5" t="s">
        <v>38</v>
      </c>
      <c r="D15" s="1"/>
      <c r="E15" s="45"/>
      <c r="F15" s="23"/>
      <c r="G15" s="4"/>
    </row>
    <row r="16" spans="1:7" x14ac:dyDescent="0.25">
      <c r="A16" s="2"/>
      <c r="B16" s="5"/>
      <c r="C16" s="13" t="s">
        <v>13</v>
      </c>
      <c r="D16" s="13">
        <v>1</v>
      </c>
      <c r="E16" s="47"/>
      <c r="F16" s="25"/>
      <c r="G16" s="4"/>
    </row>
    <row r="17" spans="1:7" x14ac:dyDescent="0.25">
      <c r="A17" s="2"/>
      <c r="B17" s="5"/>
      <c r="C17" s="13"/>
      <c r="D17" s="13"/>
      <c r="E17" s="134"/>
      <c r="F17" s="134"/>
      <c r="G17" s="4"/>
    </row>
    <row r="18" spans="1:7" ht="409.5" x14ac:dyDescent="0.25">
      <c r="A18" s="2" t="s">
        <v>25</v>
      </c>
      <c r="B18" s="144" t="s">
        <v>129</v>
      </c>
      <c r="C18" s="13"/>
      <c r="D18" s="13"/>
      <c r="E18" s="134"/>
      <c r="F18" s="134"/>
      <c r="G18" s="4"/>
    </row>
    <row r="19" spans="1:7" x14ac:dyDescent="0.25">
      <c r="A19" s="2"/>
      <c r="B19" s="5" t="s">
        <v>48</v>
      </c>
      <c r="C19" s="142" t="s">
        <v>13</v>
      </c>
      <c r="D19" s="142">
        <f>ROUNDUP((157.9/40)*5,0)</f>
        <v>20</v>
      </c>
      <c r="E19" s="143"/>
      <c r="F19" s="143"/>
      <c r="G19" s="4"/>
    </row>
    <row r="20" spans="1:7" x14ac:dyDescent="0.25">
      <c r="A20" s="15"/>
      <c r="B20" s="16" t="s">
        <v>42</v>
      </c>
      <c r="C20" s="14"/>
      <c r="D20" s="14"/>
      <c r="E20" s="48"/>
      <c r="F20" s="26"/>
      <c r="G20" s="4"/>
    </row>
    <row r="21" spans="1:7" x14ac:dyDescent="0.25">
      <c r="D21" s="1"/>
      <c r="E21" s="45"/>
      <c r="F21" s="23"/>
      <c r="G21" s="4"/>
    </row>
    <row r="22" spans="1:7" x14ac:dyDescent="0.25">
      <c r="A22" s="2" t="s">
        <v>15</v>
      </c>
      <c r="B22" s="3" t="s">
        <v>16</v>
      </c>
      <c r="D22" s="1"/>
      <c r="E22" s="45"/>
      <c r="F22" s="23"/>
      <c r="G22" s="4"/>
    </row>
    <row r="23" spans="1:7" ht="285" x14ac:dyDescent="0.25">
      <c r="A23" s="2" t="s">
        <v>29</v>
      </c>
      <c r="B23" s="141" t="s">
        <v>130</v>
      </c>
      <c r="D23" s="1"/>
      <c r="E23" s="45"/>
      <c r="F23" s="23"/>
      <c r="G23" s="4"/>
    </row>
    <row r="24" spans="1:7" x14ac:dyDescent="0.25">
      <c r="B24" s="3" t="s">
        <v>48</v>
      </c>
      <c r="C24" s="12" t="s">
        <v>4</v>
      </c>
      <c r="D24" s="12">
        <v>157.9</v>
      </c>
      <c r="E24" s="46"/>
      <c r="F24" s="24"/>
      <c r="G24" s="4"/>
    </row>
    <row r="25" spans="1:7" x14ac:dyDescent="0.25">
      <c r="D25" s="1"/>
      <c r="E25" s="45"/>
      <c r="F25" s="23"/>
      <c r="G25" s="4"/>
    </row>
    <row r="26" spans="1:7" ht="135" customHeight="1" x14ac:dyDescent="0.25">
      <c r="A26" s="2" t="s">
        <v>3</v>
      </c>
      <c r="B26" s="5" t="s">
        <v>27</v>
      </c>
      <c r="D26" s="1"/>
      <c r="E26" s="45"/>
      <c r="F26" s="23"/>
      <c r="G26" s="4"/>
    </row>
    <row r="27" spans="1:7" x14ac:dyDescent="0.25">
      <c r="C27" s="13" t="s">
        <v>13</v>
      </c>
      <c r="D27" s="13">
        <v>1</v>
      </c>
      <c r="E27" s="47"/>
      <c r="F27" s="25"/>
      <c r="G27" s="4"/>
    </row>
    <row r="28" spans="1:7" x14ac:dyDescent="0.25">
      <c r="A28" s="15"/>
      <c r="B28" s="16" t="s">
        <v>43</v>
      </c>
      <c r="C28" s="14"/>
      <c r="D28" s="14"/>
      <c r="E28" s="48"/>
      <c r="F28" s="26"/>
      <c r="G28" s="4"/>
    </row>
    <row r="29" spans="1:7" x14ac:dyDescent="0.25">
      <c r="A29" s="137"/>
      <c r="B29" s="138"/>
      <c r="C29" s="13"/>
      <c r="D29" s="13"/>
      <c r="E29" s="134"/>
      <c r="F29" s="134"/>
      <c r="G29" s="4"/>
    </row>
    <row r="30" spans="1:7" x14ac:dyDescent="0.25">
      <c r="A30" s="2" t="s">
        <v>18</v>
      </c>
      <c r="B30" s="3" t="s">
        <v>19</v>
      </c>
      <c r="D30" s="1"/>
      <c r="E30" s="132"/>
      <c r="F30" s="132"/>
      <c r="G30" s="4"/>
    </row>
    <row r="31" spans="1:7" s="9" customFormat="1" ht="270" customHeight="1" x14ac:dyDescent="0.25">
      <c r="A31" s="2" t="s">
        <v>2</v>
      </c>
      <c r="B31" s="5" t="s">
        <v>112</v>
      </c>
      <c r="C31" s="1"/>
      <c r="D31" s="1"/>
      <c r="E31" s="132"/>
      <c r="F31" s="132"/>
      <c r="G31" s="8"/>
    </row>
    <row r="32" spans="1:7" s="9" customFormat="1" x14ac:dyDescent="0.25">
      <c r="A32" s="2"/>
      <c r="B32" s="6"/>
      <c r="C32" s="12" t="s">
        <v>14</v>
      </c>
      <c r="D32" s="12">
        <v>4</v>
      </c>
      <c r="E32" s="133"/>
      <c r="F32" s="133"/>
      <c r="G32" s="8"/>
    </row>
    <row r="33" spans="1:7" x14ac:dyDescent="0.25">
      <c r="A33" s="15"/>
      <c r="B33" s="16" t="s">
        <v>44</v>
      </c>
      <c r="C33" s="14"/>
      <c r="D33" s="14"/>
      <c r="E33" s="135"/>
      <c r="F33" s="135"/>
      <c r="G33" s="4"/>
    </row>
    <row r="34" spans="1:7" x14ac:dyDescent="0.25">
      <c r="D34" s="1"/>
      <c r="E34" s="45"/>
      <c r="F34" s="23"/>
      <c r="G34" s="4"/>
    </row>
    <row r="35" spans="1:7" x14ac:dyDescent="0.25">
      <c r="A35" s="2" t="s">
        <v>20</v>
      </c>
      <c r="B35" s="3" t="s">
        <v>21</v>
      </c>
      <c r="D35" s="1"/>
      <c r="E35" s="45"/>
      <c r="F35" s="23"/>
      <c r="G35" s="4"/>
    </row>
    <row r="36" spans="1:7" ht="152.25" customHeight="1" x14ac:dyDescent="0.25">
      <c r="A36" s="2" t="s">
        <v>2</v>
      </c>
      <c r="B36" s="5" t="s">
        <v>160</v>
      </c>
      <c r="D36" s="1"/>
      <c r="E36" s="45"/>
      <c r="F36" s="23"/>
      <c r="G36" s="4"/>
    </row>
    <row r="37" spans="1:7" x14ac:dyDescent="0.25">
      <c r="B37" s="3" t="s">
        <v>48</v>
      </c>
      <c r="C37" s="12" t="s">
        <v>4</v>
      </c>
      <c r="D37" s="12">
        <v>157.9</v>
      </c>
      <c r="E37" s="46"/>
      <c r="F37" s="24"/>
      <c r="G37" s="4"/>
    </row>
    <row r="38" spans="1:7" x14ac:dyDescent="0.25">
      <c r="C38" s="13"/>
      <c r="D38" s="13"/>
      <c r="E38" s="47"/>
      <c r="F38" s="25"/>
      <c r="G38" s="4"/>
    </row>
    <row r="39" spans="1:7" ht="88.5" customHeight="1" x14ac:dyDescent="0.25">
      <c r="A39" s="2" t="s">
        <v>17</v>
      </c>
      <c r="B39" s="5" t="s">
        <v>39</v>
      </c>
      <c r="D39" s="1"/>
      <c r="E39" s="45"/>
      <c r="F39" s="23"/>
      <c r="G39" s="4"/>
    </row>
    <row r="40" spans="1:7" x14ac:dyDescent="0.25">
      <c r="C40" s="12" t="s">
        <v>12</v>
      </c>
      <c r="D40" s="12">
        <v>1</v>
      </c>
      <c r="E40" s="46"/>
      <c r="F40" s="24"/>
    </row>
    <row r="41" spans="1:7" x14ac:dyDescent="0.25">
      <c r="D41" s="1"/>
      <c r="E41" s="45"/>
      <c r="F41" s="23"/>
      <c r="G41" s="4"/>
    </row>
    <row r="42" spans="1:7" ht="150.75" customHeight="1" x14ac:dyDescent="0.25">
      <c r="A42" s="2" t="s">
        <v>11</v>
      </c>
      <c r="B42" s="5" t="s">
        <v>30</v>
      </c>
      <c r="D42" s="1"/>
      <c r="E42" s="45"/>
      <c r="F42" s="23"/>
      <c r="G42" s="4"/>
    </row>
    <row r="43" spans="1:7" x14ac:dyDescent="0.25">
      <c r="B43" s="3" t="s">
        <v>48</v>
      </c>
      <c r="C43" s="12" t="s">
        <v>4</v>
      </c>
      <c r="D43" s="12">
        <v>157.9</v>
      </c>
      <c r="E43" s="46"/>
      <c r="F43" s="24"/>
      <c r="G43" s="4"/>
    </row>
    <row r="44" spans="1:7" x14ac:dyDescent="0.25">
      <c r="C44" s="13"/>
      <c r="D44" s="13"/>
      <c r="E44" s="134"/>
      <c r="F44" s="134"/>
      <c r="G44" s="4"/>
    </row>
    <row r="45" spans="1:7" ht="155.25" customHeight="1" x14ac:dyDescent="0.25">
      <c r="A45" s="2" t="s">
        <v>49</v>
      </c>
      <c r="B45" s="5" t="s">
        <v>113</v>
      </c>
      <c r="D45" s="1"/>
      <c r="E45" s="132"/>
      <c r="F45" s="132"/>
      <c r="G45" s="4"/>
    </row>
    <row r="46" spans="1:7" x14ac:dyDescent="0.25">
      <c r="B46" s="10" t="s">
        <v>114</v>
      </c>
      <c r="C46" s="12" t="s">
        <v>14</v>
      </c>
      <c r="D46" s="12">
        <v>4</v>
      </c>
      <c r="E46" s="133"/>
      <c r="F46" s="133"/>
      <c r="G46" s="4"/>
    </row>
    <row r="47" spans="1:7" x14ac:dyDescent="0.25">
      <c r="D47" s="1"/>
      <c r="E47" s="45"/>
      <c r="F47" s="23"/>
      <c r="G47" s="4"/>
    </row>
    <row r="48" spans="1:7" ht="88.5" customHeight="1" x14ac:dyDescent="0.25">
      <c r="A48" s="2" t="s">
        <v>23</v>
      </c>
      <c r="B48" s="5" t="s">
        <v>40</v>
      </c>
      <c r="D48" s="1"/>
      <c r="E48" s="45"/>
      <c r="F48" s="23"/>
      <c r="G48" s="4"/>
    </row>
    <row r="49" spans="1:7" x14ac:dyDescent="0.25">
      <c r="C49" s="12" t="s">
        <v>12</v>
      </c>
      <c r="D49" s="12">
        <v>1</v>
      </c>
      <c r="E49" s="46"/>
      <c r="F49" s="24"/>
    </row>
    <row r="50" spans="1:7" x14ac:dyDescent="0.25">
      <c r="D50" s="1"/>
      <c r="E50" s="45"/>
      <c r="F50" s="23"/>
    </row>
    <row r="51" spans="1:7" ht="78.75" customHeight="1" x14ac:dyDescent="0.25">
      <c r="A51" s="2" t="s">
        <v>24</v>
      </c>
      <c r="B51" s="5" t="s">
        <v>28</v>
      </c>
      <c r="D51" s="1"/>
      <c r="E51" s="45"/>
      <c r="F51" s="23"/>
      <c r="G51" s="4"/>
    </row>
    <row r="52" spans="1:7" x14ac:dyDescent="0.25">
      <c r="C52" s="13" t="s">
        <v>12</v>
      </c>
      <c r="D52" s="13">
        <v>1</v>
      </c>
      <c r="E52" s="47"/>
      <c r="F52" s="25"/>
    </row>
    <row r="53" spans="1:7" x14ac:dyDescent="0.25">
      <c r="A53" s="15"/>
      <c r="B53" s="16" t="s">
        <v>45</v>
      </c>
      <c r="C53" s="14"/>
      <c r="D53" s="14"/>
      <c r="E53" s="26"/>
      <c r="F53" s="26"/>
    </row>
    <row r="60" spans="1:7" x14ac:dyDescent="0.25">
      <c r="B60" s="11" t="s">
        <v>41</v>
      </c>
    </row>
    <row r="61" spans="1:7" x14ac:dyDescent="0.25">
      <c r="B61" s="11"/>
    </row>
    <row r="62" spans="1:7" x14ac:dyDescent="0.25">
      <c r="A62" s="2" t="s">
        <v>0</v>
      </c>
      <c r="B62" s="3" t="s">
        <v>1</v>
      </c>
      <c r="C62" s="12"/>
      <c r="D62" s="7"/>
      <c r="E62" s="28"/>
      <c r="F62" s="28"/>
      <c r="G62" s="4"/>
    </row>
    <row r="63" spans="1:7" x14ac:dyDescent="0.25">
      <c r="A63" s="2" t="s">
        <v>15</v>
      </c>
      <c r="B63" s="3" t="s">
        <v>16</v>
      </c>
      <c r="C63" s="14"/>
      <c r="D63" s="14"/>
      <c r="E63" s="26"/>
      <c r="F63" s="26"/>
      <c r="G63" s="4"/>
    </row>
    <row r="64" spans="1:7" x14ac:dyDescent="0.25">
      <c r="A64" s="2" t="s">
        <v>18</v>
      </c>
      <c r="B64" s="3" t="s">
        <v>19</v>
      </c>
      <c r="C64" s="14"/>
      <c r="D64" s="14"/>
      <c r="E64" s="135"/>
      <c r="F64" s="135"/>
      <c r="G64" s="4"/>
    </row>
    <row r="65" spans="1:7" x14ac:dyDescent="0.25">
      <c r="A65" s="2" t="s">
        <v>18</v>
      </c>
      <c r="B65" s="3" t="s">
        <v>21</v>
      </c>
      <c r="C65" s="14"/>
      <c r="D65" s="14"/>
      <c r="E65" s="26"/>
      <c r="F65" s="26"/>
      <c r="G65" s="4"/>
    </row>
    <row r="66" spans="1:7" x14ac:dyDescent="0.25">
      <c r="D66" s="164" t="s">
        <v>47</v>
      </c>
      <c r="E66" s="164"/>
      <c r="F66" s="26"/>
    </row>
  </sheetData>
  <mergeCells count="1">
    <mergeCell ref="D66:E66"/>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topLeftCell="A88" workbookViewId="0">
      <selection activeCell="I102" sqref="I102"/>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137</v>
      </c>
      <c r="D3" s="1"/>
      <c r="E3" s="23"/>
      <c r="F3" s="23"/>
      <c r="G3" s="4"/>
    </row>
    <row r="4" spans="1:7" x14ac:dyDescent="0.25">
      <c r="B4" s="3" t="s">
        <v>34</v>
      </c>
      <c r="C4" s="12" t="s">
        <v>4</v>
      </c>
      <c r="D4" s="12">
        <v>54.7</v>
      </c>
      <c r="E4" s="50"/>
      <c r="F4" s="24"/>
      <c r="G4" s="4"/>
    </row>
    <row r="5" spans="1:7" x14ac:dyDescent="0.25">
      <c r="B5" s="3" t="s">
        <v>51</v>
      </c>
      <c r="C5" s="12" t="s">
        <v>4</v>
      </c>
      <c r="D5" s="12">
        <v>2</v>
      </c>
      <c r="E5" s="50"/>
      <c r="F5" s="24"/>
      <c r="G5" s="4"/>
    </row>
    <row r="6" spans="1:7" x14ac:dyDescent="0.25">
      <c r="B6" s="3" t="s">
        <v>55</v>
      </c>
      <c r="C6" s="12" t="s">
        <v>4</v>
      </c>
      <c r="D6" s="12">
        <v>243.8</v>
      </c>
      <c r="E6" s="50"/>
      <c r="F6" s="24"/>
      <c r="G6" s="4"/>
    </row>
    <row r="7" spans="1:7" x14ac:dyDescent="0.25">
      <c r="B7" s="3" t="s">
        <v>52</v>
      </c>
      <c r="C7" s="12" t="s">
        <v>4</v>
      </c>
      <c r="D7" s="12">
        <v>48.5</v>
      </c>
      <c r="E7" s="50"/>
      <c r="F7" s="24"/>
      <c r="G7" s="4"/>
    </row>
    <row r="8" spans="1:7" x14ac:dyDescent="0.25">
      <c r="B8" s="3" t="s">
        <v>35</v>
      </c>
      <c r="C8" s="12" t="s">
        <v>4</v>
      </c>
      <c r="D8" s="12">
        <v>201.4</v>
      </c>
      <c r="E8" s="50"/>
      <c r="F8" s="24"/>
      <c r="G8" s="4"/>
    </row>
    <row r="9" spans="1:7" x14ac:dyDescent="0.25">
      <c r="D9" s="1"/>
      <c r="E9" s="49"/>
      <c r="F9" s="23"/>
      <c r="G9" s="4"/>
    </row>
    <row r="10" spans="1:7" s="9" customFormat="1" ht="121.5" customHeight="1" x14ac:dyDescent="0.25">
      <c r="A10" s="2" t="s">
        <v>17</v>
      </c>
      <c r="B10" s="5" t="s">
        <v>64</v>
      </c>
      <c r="C10" s="1"/>
      <c r="D10" s="1"/>
      <c r="E10" s="49"/>
      <c r="F10" s="23"/>
      <c r="G10" s="8"/>
    </row>
    <row r="11" spans="1:7" s="9" customFormat="1" x14ac:dyDescent="0.25">
      <c r="A11" s="2"/>
      <c r="B11" s="6"/>
      <c r="C11" s="12" t="s">
        <v>14</v>
      </c>
      <c r="D11" s="12">
        <v>14</v>
      </c>
      <c r="E11" s="50"/>
      <c r="F11" s="24"/>
      <c r="G11" s="8"/>
    </row>
    <row r="12" spans="1:7" s="9" customFormat="1" x14ac:dyDescent="0.25">
      <c r="A12" s="2"/>
      <c r="B12" s="6"/>
      <c r="C12" s="1"/>
      <c r="D12" s="1"/>
      <c r="E12" s="49"/>
      <c r="F12" s="23"/>
      <c r="G12" s="8"/>
    </row>
    <row r="13" spans="1:7" s="9" customFormat="1" ht="122.25" customHeight="1" x14ac:dyDescent="0.25">
      <c r="A13" s="2" t="s">
        <v>22</v>
      </c>
      <c r="B13" s="6" t="s">
        <v>63</v>
      </c>
      <c r="C13" s="1"/>
      <c r="D13" s="1"/>
      <c r="E13" s="49"/>
      <c r="F13" s="23"/>
      <c r="G13" s="8"/>
    </row>
    <row r="14" spans="1:7" s="9" customFormat="1" x14ac:dyDescent="0.25">
      <c r="A14" s="2"/>
      <c r="B14" s="6"/>
      <c r="C14" s="12" t="s">
        <v>14</v>
      </c>
      <c r="D14" s="12">
        <v>8</v>
      </c>
      <c r="E14" s="50"/>
      <c r="F14" s="24"/>
      <c r="G14" s="8"/>
    </row>
    <row r="15" spans="1:7" x14ac:dyDescent="0.25">
      <c r="D15" s="1"/>
      <c r="E15" s="49"/>
      <c r="F15" s="23"/>
      <c r="G15" s="4"/>
    </row>
    <row r="16" spans="1:7" ht="167.25" customHeight="1" x14ac:dyDescent="0.25">
      <c r="A16" s="2" t="s">
        <v>23</v>
      </c>
      <c r="B16" s="5" t="s">
        <v>37</v>
      </c>
      <c r="D16" s="1"/>
      <c r="E16" s="49"/>
      <c r="F16" s="23"/>
      <c r="G16" s="4"/>
    </row>
    <row r="17" spans="1:7" x14ac:dyDescent="0.25">
      <c r="B17" s="3" t="s">
        <v>34</v>
      </c>
      <c r="C17" s="12" t="s">
        <v>4</v>
      </c>
      <c r="D17" s="12">
        <v>54.7</v>
      </c>
      <c r="E17" s="50"/>
      <c r="F17" s="24"/>
      <c r="G17" s="4"/>
    </row>
    <row r="18" spans="1:7" x14ac:dyDescent="0.25">
      <c r="B18" s="3" t="s">
        <v>51</v>
      </c>
      <c r="C18" s="12" t="s">
        <v>4</v>
      </c>
      <c r="D18" s="12">
        <v>2</v>
      </c>
      <c r="E18" s="50"/>
      <c r="F18" s="24"/>
      <c r="G18" s="4"/>
    </row>
    <row r="19" spans="1:7" x14ac:dyDescent="0.25">
      <c r="B19" s="3" t="s">
        <v>55</v>
      </c>
      <c r="C19" s="12" t="s">
        <v>4</v>
      </c>
      <c r="D19" s="12">
        <v>243.8</v>
      </c>
      <c r="E19" s="50"/>
      <c r="F19" s="24"/>
      <c r="G19" s="4"/>
    </row>
    <row r="20" spans="1:7" x14ac:dyDescent="0.25">
      <c r="B20" s="3" t="s">
        <v>52</v>
      </c>
      <c r="C20" s="12" t="s">
        <v>4</v>
      </c>
      <c r="D20" s="12">
        <v>48.5</v>
      </c>
      <c r="E20" s="50"/>
      <c r="F20" s="24"/>
      <c r="G20" s="4"/>
    </row>
    <row r="21" spans="1:7" x14ac:dyDescent="0.25">
      <c r="B21" s="3" t="s">
        <v>35</v>
      </c>
      <c r="C21" s="12" t="s">
        <v>4</v>
      </c>
      <c r="D21" s="12">
        <v>201.4</v>
      </c>
      <c r="E21" s="50"/>
      <c r="F21" s="24"/>
      <c r="G21" s="4"/>
    </row>
    <row r="22" spans="1:7" x14ac:dyDescent="0.25">
      <c r="D22" s="1"/>
      <c r="E22" s="49"/>
      <c r="F22" s="23"/>
      <c r="G22" s="4"/>
    </row>
    <row r="23" spans="1:7" ht="135.75" customHeight="1" x14ac:dyDescent="0.25">
      <c r="A23" s="2" t="s">
        <v>24</v>
      </c>
      <c r="B23" s="5" t="s">
        <v>26</v>
      </c>
      <c r="D23" s="1"/>
      <c r="E23" s="49"/>
      <c r="F23" s="23"/>
      <c r="G23" s="4"/>
    </row>
    <row r="24" spans="1:7" x14ac:dyDescent="0.25">
      <c r="C24" s="12" t="s">
        <v>12</v>
      </c>
      <c r="D24" s="12">
        <v>1</v>
      </c>
      <c r="E24" s="50"/>
      <c r="F24" s="24"/>
      <c r="G24" s="4"/>
    </row>
    <row r="25" spans="1:7" x14ac:dyDescent="0.25">
      <c r="D25" s="1"/>
      <c r="E25" s="49"/>
      <c r="F25" s="23"/>
      <c r="G25" s="4"/>
    </row>
    <row r="26" spans="1:7" ht="150" x14ac:dyDescent="0.25">
      <c r="A26" s="2" t="s">
        <v>25</v>
      </c>
      <c r="B26" s="5" t="s">
        <v>38</v>
      </c>
      <c r="D26" s="1"/>
      <c r="E26" s="49"/>
      <c r="F26" s="23"/>
      <c r="G26" s="4"/>
    </row>
    <row r="27" spans="1:7" x14ac:dyDescent="0.25">
      <c r="A27" s="2"/>
      <c r="B27" s="5"/>
      <c r="C27" s="12" t="s">
        <v>13</v>
      </c>
      <c r="D27" s="12">
        <v>1</v>
      </c>
      <c r="E27" s="133"/>
      <c r="F27" s="133"/>
      <c r="G27" s="4"/>
    </row>
    <row r="28" spans="1:7" x14ac:dyDescent="0.25">
      <c r="A28" s="2"/>
      <c r="B28" s="5"/>
      <c r="C28" s="13"/>
      <c r="D28" s="13"/>
      <c r="E28" s="134"/>
      <c r="F28" s="134"/>
      <c r="G28" s="4"/>
    </row>
    <row r="29" spans="1:7" ht="409.5" x14ac:dyDescent="0.25">
      <c r="A29" s="2" t="s">
        <v>128</v>
      </c>
      <c r="B29" s="144" t="s">
        <v>129</v>
      </c>
      <c r="C29" s="13"/>
      <c r="D29" s="13"/>
      <c r="E29" s="134"/>
      <c r="F29" s="134"/>
      <c r="G29" s="4"/>
    </row>
    <row r="30" spans="1:7" x14ac:dyDescent="0.25">
      <c r="A30" s="2"/>
      <c r="B30" s="3" t="s">
        <v>34</v>
      </c>
      <c r="C30" s="142" t="s">
        <v>13</v>
      </c>
      <c r="D30" s="142">
        <f>ROUNDUP((54.7/40)*5,0)</f>
        <v>7</v>
      </c>
      <c r="E30" s="143"/>
      <c r="F30" s="143"/>
      <c r="G30" s="4"/>
    </row>
    <row r="31" spans="1:7" x14ac:dyDescent="0.25">
      <c r="A31" s="2"/>
      <c r="B31" s="3" t="s">
        <v>51</v>
      </c>
      <c r="C31" s="142" t="s">
        <v>13</v>
      </c>
      <c r="D31" s="142">
        <f>ROUNDUP((2/40)*5,0)</f>
        <v>1</v>
      </c>
      <c r="E31" s="143"/>
      <c r="F31" s="143"/>
      <c r="G31" s="4"/>
    </row>
    <row r="32" spans="1:7" x14ac:dyDescent="0.25">
      <c r="A32" s="2"/>
      <c r="B32" s="3" t="s">
        <v>55</v>
      </c>
      <c r="C32" s="142" t="s">
        <v>13</v>
      </c>
      <c r="D32" s="142">
        <f>ROUNDUP((243.8/40)*5,0)</f>
        <v>31</v>
      </c>
      <c r="E32" s="143"/>
      <c r="F32" s="143"/>
      <c r="G32" s="4"/>
    </row>
    <row r="33" spans="1:7" x14ac:dyDescent="0.25">
      <c r="A33" s="2"/>
      <c r="B33" s="3" t="s">
        <v>52</v>
      </c>
      <c r="C33" s="142" t="s">
        <v>13</v>
      </c>
      <c r="D33" s="142">
        <f>ROUNDUP((48.5/40)*5,0)</f>
        <v>7</v>
      </c>
      <c r="E33" s="143"/>
      <c r="F33" s="143"/>
      <c r="G33" s="4"/>
    </row>
    <row r="34" spans="1:7" x14ac:dyDescent="0.25">
      <c r="A34" s="2"/>
      <c r="B34" s="3" t="s">
        <v>35</v>
      </c>
      <c r="C34" s="142" t="s">
        <v>13</v>
      </c>
      <c r="D34" s="142">
        <f>ROUNDUP((201.4/40)*5,0)</f>
        <v>26</v>
      </c>
      <c r="E34" s="143"/>
      <c r="F34" s="143"/>
      <c r="G34" s="4"/>
    </row>
    <row r="35" spans="1:7" x14ac:dyDescent="0.25">
      <c r="A35" s="15"/>
      <c r="B35" s="16" t="s">
        <v>42</v>
      </c>
      <c r="C35" s="14"/>
      <c r="D35" s="14"/>
      <c r="E35" s="52"/>
      <c r="F35" s="26"/>
      <c r="G35" s="4"/>
    </row>
    <row r="36" spans="1:7" x14ac:dyDescent="0.25">
      <c r="D36" s="1"/>
      <c r="E36" s="49"/>
      <c r="F36" s="23"/>
      <c r="G36" s="4"/>
    </row>
    <row r="37" spans="1:7" x14ac:dyDescent="0.25">
      <c r="A37" s="2" t="s">
        <v>15</v>
      </c>
      <c r="B37" s="3" t="s">
        <v>16</v>
      </c>
      <c r="D37" s="1"/>
      <c r="E37" s="49"/>
      <c r="F37" s="23"/>
      <c r="G37" s="4"/>
    </row>
    <row r="38" spans="1:7" ht="409.5" x14ac:dyDescent="0.25">
      <c r="A38" s="2" t="s">
        <v>2</v>
      </c>
      <c r="B38" s="144" t="s">
        <v>131</v>
      </c>
      <c r="D38" s="1"/>
      <c r="E38" s="49"/>
      <c r="F38" s="23"/>
      <c r="G38" s="4"/>
    </row>
    <row r="39" spans="1:7" x14ac:dyDescent="0.25">
      <c r="B39" s="3" t="s">
        <v>34</v>
      </c>
      <c r="C39" s="12" t="s">
        <v>14</v>
      </c>
      <c r="D39" s="12">
        <v>3</v>
      </c>
      <c r="E39" s="50"/>
      <c r="F39" s="24"/>
      <c r="G39" s="4"/>
    </row>
    <row r="40" spans="1:7" x14ac:dyDescent="0.25">
      <c r="B40" s="3" t="s">
        <v>55</v>
      </c>
      <c r="C40" s="12" t="s">
        <v>14</v>
      </c>
      <c r="D40" s="12">
        <v>59</v>
      </c>
      <c r="E40" s="50"/>
      <c r="F40" s="24"/>
      <c r="G40" s="4"/>
    </row>
    <row r="41" spans="1:7" x14ac:dyDescent="0.25">
      <c r="B41" s="3" t="s">
        <v>52</v>
      </c>
      <c r="C41" s="12" t="s">
        <v>14</v>
      </c>
      <c r="D41" s="12">
        <v>10</v>
      </c>
      <c r="E41" s="50"/>
      <c r="F41" s="24"/>
      <c r="G41" s="4"/>
    </row>
    <row r="42" spans="1:7" x14ac:dyDescent="0.25">
      <c r="B42" s="3" t="s">
        <v>35</v>
      </c>
      <c r="C42" s="12" t="s">
        <v>14</v>
      </c>
      <c r="D42" s="12">
        <v>44</v>
      </c>
      <c r="E42" s="50"/>
      <c r="F42" s="24"/>
      <c r="G42" s="4"/>
    </row>
    <row r="43" spans="1:7" x14ac:dyDescent="0.25">
      <c r="D43" s="1"/>
      <c r="E43" s="49"/>
      <c r="F43" s="23"/>
      <c r="G43" s="4"/>
    </row>
    <row r="44" spans="1:7" ht="285" x14ac:dyDescent="0.25">
      <c r="A44" s="2" t="s">
        <v>17</v>
      </c>
      <c r="B44" s="141" t="s">
        <v>130</v>
      </c>
      <c r="D44" s="1"/>
      <c r="E44" s="49"/>
      <c r="F44" s="23"/>
      <c r="G44" s="4"/>
    </row>
    <row r="45" spans="1:7" x14ac:dyDescent="0.25">
      <c r="B45" s="3" t="s">
        <v>34</v>
      </c>
      <c r="C45" s="12" t="s">
        <v>4</v>
      </c>
      <c r="D45" s="12">
        <v>46.2</v>
      </c>
      <c r="E45" s="50"/>
      <c r="F45" s="24"/>
      <c r="G45" s="4"/>
    </row>
    <row r="46" spans="1:7" x14ac:dyDescent="0.25">
      <c r="B46" s="3" t="s">
        <v>51</v>
      </c>
      <c r="C46" s="12" t="s">
        <v>4</v>
      </c>
      <c r="D46" s="12">
        <v>2</v>
      </c>
      <c r="E46" s="50"/>
      <c r="F46" s="24"/>
      <c r="G46" s="4"/>
    </row>
    <row r="47" spans="1:7" x14ac:dyDescent="0.25">
      <c r="D47" s="1"/>
      <c r="E47" s="49"/>
      <c r="F47" s="23"/>
      <c r="G47" s="4"/>
    </row>
    <row r="48" spans="1:7" ht="135" customHeight="1" x14ac:dyDescent="0.25">
      <c r="A48" s="2" t="s">
        <v>11</v>
      </c>
      <c r="B48" s="5" t="s">
        <v>27</v>
      </c>
      <c r="D48" s="1"/>
      <c r="E48" s="49"/>
      <c r="F48" s="23"/>
      <c r="G48" s="4"/>
    </row>
    <row r="49" spans="1:7" x14ac:dyDescent="0.25">
      <c r="C49" s="13" t="s">
        <v>13</v>
      </c>
      <c r="D49" s="13">
        <v>1</v>
      </c>
      <c r="E49" s="51"/>
      <c r="F49" s="25"/>
      <c r="G49" s="4"/>
    </row>
    <row r="50" spans="1:7" x14ac:dyDescent="0.25">
      <c r="A50" s="15"/>
      <c r="B50" s="16" t="s">
        <v>43</v>
      </c>
      <c r="C50" s="14"/>
      <c r="D50" s="14"/>
      <c r="E50" s="52"/>
      <c r="F50" s="26"/>
      <c r="G50" s="4"/>
    </row>
    <row r="51" spans="1:7" x14ac:dyDescent="0.25">
      <c r="D51" s="1"/>
      <c r="E51" s="49"/>
      <c r="F51" s="23"/>
      <c r="G51" s="4"/>
    </row>
    <row r="52" spans="1:7" x14ac:dyDescent="0.25">
      <c r="A52" s="2" t="s">
        <v>18</v>
      </c>
      <c r="B52" s="3" t="s">
        <v>19</v>
      </c>
      <c r="D52" s="1"/>
      <c r="E52" s="49"/>
      <c r="F52" s="23"/>
      <c r="G52" s="4"/>
    </row>
    <row r="53" spans="1:7" s="9" customFormat="1" ht="276.75" customHeight="1" x14ac:dyDescent="0.25">
      <c r="A53" s="2" t="s">
        <v>2</v>
      </c>
      <c r="B53" s="5" t="s">
        <v>56</v>
      </c>
      <c r="C53" s="1"/>
      <c r="D53" s="1"/>
      <c r="E53" s="49"/>
      <c r="F53" s="23"/>
      <c r="G53" s="8"/>
    </row>
    <row r="54" spans="1:7" s="9" customFormat="1" x14ac:dyDescent="0.25">
      <c r="A54" s="2"/>
      <c r="B54" s="6"/>
      <c r="C54" s="12" t="s">
        <v>14</v>
      </c>
      <c r="D54" s="12">
        <v>14</v>
      </c>
      <c r="E54" s="50"/>
      <c r="F54" s="24"/>
      <c r="G54" s="8"/>
    </row>
    <row r="55" spans="1:7" s="9" customFormat="1" x14ac:dyDescent="0.25">
      <c r="A55" s="2"/>
      <c r="B55" s="6"/>
      <c r="C55" s="1"/>
      <c r="D55" s="1"/>
      <c r="E55" s="49"/>
      <c r="F55" s="23"/>
      <c r="G55" s="8"/>
    </row>
    <row r="56" spans="1:7" s="9" customFormat="1" ht="255" customHeight="1" x14ac:dyDescent="0.25">
      <c r="A56" s="2" t="s">
        <v>17</v>
      </c>
      <c r="B56" s="5" t="s">
        <v>57</v>
      </c>
      <c r="C56" s="1"/>
      <c r="D56" s="1"/>
      <c r="E56" s="49"/>
      <c r="F56" s="23"/>
      <c r="G56" s="8"/>
    </row>
    <row r="57" spans="1:7" s="9" customFormat="1" x14ac:dyDescent="0.25">
      <c r="A57" s="2"/>
      <c r="B57" s="6"/>
      <c r="C57" s="13" t="s">
        <v>14</v>
      </c>
      <c r="D57" s="13">
        <v>8</v>
      </c>
      <c r="E57" s="51"/>
      <c r="F57" s="25"/>
      <c r="G57" s="8"/>
    </row>
    <row r="58" spans="1:7" s="9" customFormat="1" x14ac:dyDescent="0.25">
      <c r="A58" s="17"/>
      <c r="B58" s="18" t="s">
        <v>44</v>
      </c>
      <c r="C58" s="14"/>
      <c r="D58" s="14"/>
      <c r="E58" s="52"/>
      <c r="F58" s="26"/>
      <c r="G58" s="8"/>
    </row>
    <row r="59" spans="1:7" x14ac:dyDescent="0.25">
      <c r="A59" s="2"/>
      <c r="B59" s="6"/>
      <c r="D59" s="1"/>
      <c r="E59" s="49"/>
      <c r="F59" s="23"/>
      <c r="G59" s="4"/>
    </row>
    <row r="60" spans="1:7" x14ac:dyDescent="0.25">
      <c r="A60" s="2" t="s">
        <v>20</v>
      </c>
      <c r="B60" s="3" t="s">
        <v>21</v>
      </c>
      <c r="D60" s="1"/>
      <c r="E60" s="49"/>
      <c r="F60" s="23"/>
      <c r="G60" s="4"/>
    </row>
    <row r="61" spans="1:7" ht="152.25" customHeight="1" x14ac:dyDescent="0.25">
      <c r="A61" s="2" t="s">
        <v>2</v>
      </c>
      <c r="B61" s="5" t="s">
        <v>160</v>
      </c>
      <c r="D61" s="1"/>
      <c r="E61" s="49"/>
      <c r="F61" s="23"/>
      <c r="G61" s="4"/>
    </row>
    <row r="62" spans="1:7" x14ac:dyDescent="0.25">
      <c r="B62" s="3" t="s">
        <v>34</v>
      </c>
      <c r="C62" s="12" t="s">
        <v>4</v>
      </c>
      <c r="D62" s="12">
        <v>54.7</v>
      </c>
      <c r="E62" s="50"/>
      <c r="F62" s="24"/>
      <c r="G62" s="4"/>
    </row>
    <row r="63" spans="1:7" x14ac:dyDescent="0.25">
      <c r="B63" s="3" t="s">
        <v>51</v>
      </c>
      <c r="C63" s="12" t="s">
        <v>4</v>
      </c>
      <c r="D63" s="12">
        <v>2</v>
      </c>
      <c r="E63" s="50"/>
      <c r="F63" s="24"/>
      <c r="G63" s="4"/>
    </row>
    <row r="64" spans="1:7" x14ac:dyDescent="0.25">
      <c r="B64" s="3" t="s">
        <v>55</v>
      </c>
      <c r="C64" s="12" t="s">
        <v>4</v>
      </c>
      <c r="D64" s="12">
        <v>243.8</v>
      </c>
      <c r="E64" s="50"/>
      <c r="F64" s="24"/>
      <c r="G64" s="4"/>
    </row>
    <row r="65" spans="1:7" x14ac:dyDescent="0.25">
      <c r="B65" s="3" t="s">
        <v>52</v>
      </c>
      <c r="C65" s="12" t="s">
        <v>4</v>
      </c>
      <c r="D65" s="12">
        <v>48.5</v>
      </c>
      <c r="E65" s="50"/>
      <c r="F65" s="24"/>
      <c r="G65" s="4"/>
    </row>
    <row r="66" spans="1:7" x14ac:dyDescent="0.25">
      <c r="B66" s="3" t="s">
        <v>35</v>
      </c>
      <c r="C66" s="12" t="s">
        <v>4</v>
      </c>
      <c r="D66" s="12">
        <v>201.4</v>
      </c>
      <c r="E66" s="50"/>
      <c r="F66" s="24"/>
      <c r="G66" s="4"/>
    </row>
    <row r="67" spans="1:7" x14ac:dyDescent="0.25">
      <c r="C67" s="13"/>
      <c r="D67" s="13"/>
      <c r="E67" s="51"/>
      <c r="F67" s="25"/>
      <c r="G67" s="4"/>
    </row>
    <row r="68" spans="1:7" ht="88.5" customHeight="1" x14ac:dyDescent="0.25">
      <c r="A68" s="2" t="s">
        <v>17</v>
      </c>
      <c r="B68" s="5" t="s">
        <v>39</v>
      </c>
      <c r="D68" s="1"/>
      <c r="E68" s="49"/>
      <c r="F68" s="23"/>
      <c r="G68" s="4"/>
    </row>
    <row r="69" spans="1:7" x14ac:dyDescent="0.25">
      <c r="C69" s="12" t="s">
        <v>12</v>
      </c>
      <c r="D69" s="12">
        <v>1</v>
      </c>
      <c r="E69" s="50"/>
      <c r="F69" s="24"/>
    </row>
    <row r="70" spans="1:7" x14ac:dyDescent="0.25">
      <c r="D70" s="1"/>
      <c r="E70" s="49"/>
      <c r="F70" s="23"/>
      <c r="G70" s="4"/>
    </row>
    <row r="71" spans="1:7" ht="150.75" customHeight="1" x14ac:dyDescent="0.25">
      <c r="A71" s="2" t="s">
        <v>11</v>
      </c>
      <c r="B71" s="5" t="s">
        <v>30</v>
      </c>
      <c r="D71" s="1"/>
      <c r="E71" s="49"/>
      <c r="F71" s="23"/>
      <c r="G71" s="4"/>
    </row>
    <row r="72" spans="1:7" x14ac:dyDescent="0.25">
      <c r="B72" s="3" t="s">
        <v>34</v>
      </c>
      <c r="C72" s="12" t="s">
        <v>4</v>
      </c>
      <c r="D72" s="12">
        <v>54.7</v>
      </c>
      <c r="E72" s="50"/>
      <c r="F72" s="24"/>
      <c r="G72" s="4"/>
    </row>
    <row r="73" spans="1:7" x14ac:dyDescent="0.25">
      <c r="B73" s="3" t="s">
        <v>51</v>
      </c>
      <c r="C73" s="12" t="s">
        <v>4</v>
      </c>
      <c r="D73" s="12">
        <v>2</v>
      </c>
      <c r="E73" s="50"/>
      <c r="F73" s="24"/>
      <c r="G73" s="4"/>
    </row>
    <row r="74" spans="1:7" x14ac:dyDescent="0.25">
      <c r="B74" s="3" t="s">
        <v>55</v>
      </c>
      <c r="C74" s="12" t="s">
        <v>4</v>
      </c>
      <c r="D74" s="12">
        <v>243.8</v>
      </c>
      <c r="E74" s="50"/>
      <c r="F74" s="24"/>
      <c r="G74" s="4"/>
    </row>
    <row r="75" spans="1:7" x14ac:dyDescent="0.25">
      <c r="B75" s="3" t="s">
        <v>52</v>
      </c>
      <c r="C75" s="12" t="s">
        <v>4</v>
      </c>
      <c r="D75" s="12">
        <v>48.5</v>
      </c>
      <c r="E75" s="50"/>
      <c r="F75" s="24"/>
      <c r="G75" s="4"/>
    </row>
    <row r="76" spans="1:7" x14ac:dyDescent="0.25">
      <c r="B76" s="3" t="s">
        <v>35</v>
      </c>
      <c r="C76" s="12" t="s">
        <v>4</v>
      </c>
      <c r="D76" s="12">
        <v>201.4</v>
      </c>
      <c r="E76" s="50"/>
      <c r="F76" s="24"/>
      <c r="G76" s="4"/>
    </row>
    <row r="77" spans="1:7" x14ac:dyDescent="0.25">
      <c r="D77" s="1"/>
      <c r="E77" s="49"/>
      <c r="F77" s="23"/>
      <c r="G77" s="4"/>
    </row>
    <row r="78" spans="1:7" ht="155.25" customHeight="1" x14ac:dyDescent="0.25">
      <c r="A78" s="2" t="s">
        <v>49</v>
      </c>
      <c r="B78" s="5" t="s">
        <v>31</v>
      </c>
      <c r="D78" s="1"/>
      <c r="E78" s="49"/>
      <c r="F78" s="23"/>
      <c r="G78" s="4"/>
    </row>
    <row r="79" spans="1:7" x14ac:dyDescent="0.25">
      <c r="B79" s="10" t="s">
        <v>33</v>
      </c>
      <c r="C79" s="12" t="s">
        <v>14</v>
      </c>
      <c r="D79" s="12">
        <v>14</v>
      </c>
      <c r="E79" s="50"/>
      <c r="F79" s="24"/>
      <c r="G79" s="4"/>
    </row>
    <row r="80" spans="1:7" x14ac:dyDescent="0.25">
      <c r="B80" s="10" t="s">
        <v>32</v>
      </c>
      <c r="C80" s="12" t="s">
        <v>14</v>
      </c>
      <c r="D80" s="12">
        <v>8</v>
      </c>
      <c r="E80" s="50"/>
      <c r="F80" s="24"/>
      <c r="G80" s="4"/>
    </row>
    <row r="81" spans="1:7" x14ac:dyDescent="0.25">
      <c r="D81" s="1"/>
      <c r="E81" s="49"/>
      <c r="F81" s="23"/>
      <c r="G81" s="4"/>
    </row>
    <row r="82" spans="1:7" ht="88.5" customHeight="1" x14ac:dyDescent="0.25">
      <c r="A82" s="2" t="s">
        <v>24</v>
      </c>
      <c r="B82" s="5" t="s">
        <v>40</v>
      </c>
      <c r="D82" s="1"/>
      <c r="E82" s="49"/>
      <c r="F82" s="23"/>
      <c r="G82" s="4"/>
    </row>
    <row r="83" spans="1:7" x14ac:dyDescent="0.25">
      <c r="C83" s="12" t="s">
        <v>12</v>
      </c>
      <c r="D83" s="12">
        <v>1</v>
      </c>
      <c r="E83" s="50"/>
      <c r="F83" s="24"/>
    </row>
    <row r="84" spans="1:7" x14ac:dyDescent="0.25">
      <c r="D84" s="1"/>
      <c r="E84" s="49"/>
      <c r="F84" s="23"/>
    </row>
    <row r="85" spans="1:7" ht="78.75" customHeight="1" x14ac:dyDescent="0.25">
      <c r="A85" s="2" t="s">
        <v>25</v>
      </c>
      <c r="B85" s="5" t="s">
        <v>28</v>
      </c>
      <c r="D85" s="1"/>
      <c r="E85" s="49"/>
      <c r="F85" s="23"/>
      <c r="G85" s="4"/>
    </row>
    <row r="86" spans="1:7" x14ac:dyDescent="0.25">
      <c r="C86" s="13" t="s">
        <v>12</v>
      </c>
      <c r="D86" s="13">
        <v>1</v>
      </c>
      <c r="E86" s="51"/>
      <c r="F86" s="25"/>
    </row>
    <row r="87" spans="1:7" x14ac:dyDescent="0.25">
      <c r="A87" s="15"/>
      <c r="B87" s="16" t="s">
        <v>45</v>
      </c>
      <c r="C87" s="14"/>
      <c r="D87" s="14"/>
      <c r="E87" s="26"/>
      <c r="F87" s="26"/>
    </row>
    <row r="94" spans="1:7" x14ac:dyDescent="0.25">
      <c r="B94" s="11" t="s">
        <v>41</v>
      </c>
    </row>
    <row r="95" spans="1:7" x14ac:dyDescent="0.25">
      <c r="B95" s="11"/>
    </row>
    <row r="96" spans="1:7" x14ac:dyDescent="0.25">
      <c r="A96" s="2" t="s">
        <v>0</v>
      </c>
      <c r="B96" s="3" t="s">
        <v>1</v>
      </c>
      <c r="C96" s="12"/>
      <c r="D96" s="7"/>
      <c r="E96" s="28"/>
      <c r="F96" s="28"/>
      <c r="G96" s="4"/>
    </row>
    <row r="97" spans="1:7" x14ac:dyDescent="0.25">
      <c r="A97" s="2" t="s">
        <v>15</v>
      </c>
      <c r="B97" s="3" t="s">
        <v>16</v>
      </c>
      <c r="C97" s="14"/>
      <c r="D97" s="14"/>
      <c r="E97" s="26"/>
      <c r="F97" s="26"/>
      <c r="G97" s="4"/>
    </row>
    <row r="98" spans="1:7" x14ac:dyDescent="0.25">
      <c r="A98" s="2" t="s">
        <v>18</v>
      </c>
      <c r="B98" s="3" t="s">
        <v>19</v>
      </c>
      <c r="C98" s="14"/>
      <c r="D98" s="14"/>
      <c r="E98" s="26"/>
      <c r="F98" s="26"/>
      <c r="G98" s="4"/>
    </row>
    <row r="99" spans="1:7" x14ac:dyDescent="0.25">
      <c r="A99" s="2" t="s">
        <v>20</v>
      </c>
      <c r="B99" s="3" t="s">
        <v>21</v>
      </c>
      <c r="C99" s="14"/>
      <c r="D99" s="14"/>
      <c r="E99" s="26"/>
      <c r="F99" s="26"/>
      <c r="G99" s="4"/>
    </row>
    <row r="100" spans="1:7" x14ac:dyDescent="0.25">
      <c r="D100" s="164" t="s">
        <v>47</v>
      </c>
      <c r="E100" s="164"/>
      <c r="F100" s="26"/>
    </row>
  </sheetData>
  <mergeCells count="1">
    <mergeCell ref="D100:E100"/>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opLeftCell="A67" workbookViewId="0">
      <selection activeCell="F88" sqref="F88"/>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138</v>
      </c>
      <c r="D3" s="1"/>
      <c r="E3" s="23"/>
      <c r="F3" s="23"/>
      <c r="G3" s="4"/>
    </row>
    <row r="4" spans="1:7" x14ac:dyDescent="0.25">
      <c r="B4" s="3" t="s">
        <v>51</v>
      </c>
      <c r="C4" s="12" t="s">
        <v>4</v>
      </c>
      <c r="D4" s="12">
        <v>154.5</v>
      </c>
      <c r="E4" s="53"/>
      <c r="F4" s="24"/>
      <c r="G4" s="4"/>
    </row>
    <row r="5" spans="1:7" x14ac:dyDescent="0.25">
      <c r="B5" s="3" t="s">
        <v>55</v>
      </c>
      <c r="C5" s="12" t="s">
        <v>4</v>
      </c>
      <c r="D5" s="12">
        <v>40.5</v>
      </c>
      <c r="E5" s="53"/>
      <c r="F5" s="24"/>
      <c r="G5" s="4"/>
    </row>
    <row r="6" spans="1:7" x14ac:dyDescent="0.25">
      <c r="B6" s="3" t="s">
        <v>52</v>
      </c>
      <c r="C6" s="12" t="s">
        <v>4</v>
      </c>
      <c r="D6" s="12">
        <v>88.5</v>
      </c>
      <c r="E6" s="53"/>
      <c r="F6" s="24"/>
      <c r="G6" s="4"/>
    </row>
    <row r="7" spans="1:7" x14ac:dyDescent="0.25">
      <c r="D7" s="132"/>
      <c r="E7" s="49"/>
      <c r="F7" s="23"/>
      <c r="G7" s="4"/>
    </row>
    <row r="8" spans="1:7" s="9" customFormat="1" ht="121.5" customHeight="1" x14ac:dyDescent="0.25">
      <c r="A8" s="2" t="s">
        <v>17</v>
      </c>
      <c r="B8" s="5" t="s">
        <v>64</v>
      </c>
      <c r="C8" s="1"/>
      <c r="D8" s="1"/>
      <c r="E8" s="49"/>
      <c r="F8" s="23"/>
      <c r="G8" s="8"/>
    </row>
    <row r="9" spans="1:7" s="9" customFormat="1" x14ac:dyDescent="0.25">
      <c r="A9" s="2"/>
      <c r="B9" s="6"/>
      <c r="C9" s="12" t="s">
        <v>14</v>
      </c>
      <c r="D9" s="12">
        <v>6</v>
      </c>
      <c r="E9" s="54"/>
      <c r="F9" s="24"/>
      <c r="G9" s="8"/>
    </row>
    <row r="10" spans="1:7" s="9" customFormat="1" x14ac:dyDescent="0.25">
      <c r="A10" s="2"/>
      <c r="B10" s="6"/>
      <c r="C10" s="1"/>
      <c r="D10" s="1"/>
      <c r="E10" s="49"/>
      <c r="F10" s="23"/>
      <c r="G10" s="8"/>
    </row>
    <row r="11" spans="1:7" ht="167.25" customHeight="1" x14ac:dyDescent="0.25">
      <c r="A11" s="2" t="s">
        <v>22</v>
      </c>
      <c r="B11" s="5" t="s">
        <v>37</v>
      </c>
      <c r="D11" s="1"/>
      <c r="E11" s="49"/>
      <c r="F11" s="23"/>
      <c r="G11" s="4"/>
    </row>
    <row r="12" spans="1:7" x14ac:dyDescent="0.25">
      <c r="B12" s="3" t="s">
        <v>51</v>
      </c>
      <c r="C12" s="12" t="s">
        <v>4</v>
      </c>
      <c r="D12" s="12">
        <v>154.5</v>
      </c>
      <c r="E12" s="55"/>
      <c r="F12" s="24"/>
      <c r="G12" s="4"/>
    </row>
    <row r="13" spans="1:7" x14ac:dyDescent="0.25">
      <c r="B13" s="3" t="s">
        <v>55</v>
      </c>
      <c r="C13" s="12" t="s">
        <v>4</v>
      </c>
      <c r="D13" s="12">
        <v>40.5</v>
      </c>
      <c r="E13" s="55"/>
      <c r="F13" s="24"/>
      <c r="G13" s="4"/>
    </row>
    <row r="14" spans="1:7" x14ac:dyDescent="0.25">
      <c r="B14" s="3" t="s">
        <v>52</v>
      </c>
      <c r="C14" s="12" t="s">
        <v>4</v>
      </c>
      <c r="D14" s="12">
        <v>88.5</v>
      </c>
      <c r="E14" s="55"/>
      <c r="F14" s="24"/>
      <c r="G14" s="4"/>
    </row>
    <row r="15" spans="1:7" x14ac:dyDescent="0.25">
      <c r="D15" s="1"/>
      <c r="E15" s="49"/>
      <c r="F15" s="23"/>
      <c r="G15" s="4"/>
    </row>
    <row r="16" spans="1:7" ht="135.75" customHeight="1" x14ac:dyDescent="0.25">
      <c r="A16" s="2" t="s">
        <v>23</v>
      </c>
      <c r="B16" s="5" t="s">
        <v>26</v>
      </c>
      <c r="D16" s="1"/>
      <c r="E16" s="49"/>
      <c r="F16" s="23"/>
      <c r="G16" s="4"/>
    </row>
    <row r="17" spans="1:7" x14ac:dyDescent="0.25">
      <c r="C17" s="12" t="s">
        <v>12</v>
      </c>
      <c r="D17" s="12">
        <v>1</v>
      </c>
      <c r="E17" s="56"/>
      <c r="F17" s="24"/>
      <c r="G17" s="4"/>
    </row>
    <row r="18" spans="1:7" x14ac:dyDescent="0.25">
      <c r="D18" s="1"/>
      <c r="E18" s="49"/>
      <c r="F18" s="23"/>
      <c r="G18" s="4"/>
    </row>
    <row r="19" spans="1:7" ht="150" x14ac:dyDescent="0.25">
      <c r="A19" s="2" t="s">
        <v>24</v>
      </c>
      <c r="B19" s="5" t="s">
        <v>38</v>
      </c>
      <c r="D19" s="1"/>
      <c r="E19" s="49"/>
      <c r="F19" s="23"/>
      <c r="G19" s="4"/>
    </row>
    <row r="20" spans="1:7" x14ac:dyDescent="0.25">
      <c r="A20" s="2"/>
      <c r="B20" s="5"/>
      <c r="C20" s="13" t="s">
        <v>13</v>
      </c>
      <c r="D20" s="13">
        <v>1</v>
      </c>
      <c r="E20" s="57"/>
      <c r="F20" s="25"/>
      <c r="G20" s="4"/>
    </row>
    <row r="21" spans="1:7" x14ac:dyDescent="0.25">
      <c r="A21" s="2"/>
      <c r="B21" s="5"/>
      <c r="C21" s="13"/>
      <c r="D21" s="13"/>
      <c r="E21" s="134"/>
      <c r="F21" s="134"/>
      <c r="G21" s="4"/>
    </row>
    <row r="22" spans="1:7" ht="409.5" x14ac:dyDescent="0.25">
      <c r="A22" s="2" t="s">
        <v>25</v>
      </c>
      <c r="B22" s="144" t="s">
        <v>129</v>
      </c>
      <c r="C22" s="13"/>
      <c r="D22" s="13"/>
      <c r="E22" s="134"/>
      <c r="F22" s="134"/>
      <c r="G22" s="4"/>
    </row>
    <row r="23" spans="1:7" x14ac:dyDescent="0.25">
      <c r="A23" s="2"/>
      <c r="B23" s="3" t="s">
        <v>51</v>
      </c>
      <c r="C23" s="142" t="s">
        <v>13</v>
      </c>
      <c r="D23" s="142">
        <f>ROUNDUP((154.5/40)*5,0)</f>
        <v>20</v>
      </c>
      <c r="E23" s="143"/>
      <c r="F23" s="143"/>
      <c r="G23" s="4"/>
    </row>
    <row r="24" spans="1:7" x14ac:dyDescent="0.25">
      <c r="A24" s="2"/>
      <c r="B24" s="3" t="s">
        <v>55</v>
      </c>
      <c r="C24" s="142" t="s">
        <v>13</v>
      </c>
      <c r="D24" s="142">
        <f>ROUNDUP((40.5/40)*5,0)</f>
        <v>6</v>
      </c>
      <c r="E24" s="143"/>
      <c r="F24" s="143"/>
      <c r="G24" s="4"/>
    </row>
    <row r="25" spans="1:7" x14ac:dyDescent="0.25">
      <c r="A25" s="2"/>
      <c r="B25" s="3" t="s">
        <v>52</v>
      </c>
      <c r="C25" s="142" t="s">
        <v>13</v>
      </c>
      <c r="D25" s="142">
        <f>ROUNDUP((88.5/40)*5,0)</f>
        <v>12</v>
      </c>
      <c r="E25" s="143"/>
      <c r="F25" s="143"/>
      <c r="G25" s="4"/>
    </row>
    <row r="26" spans="1:7" x14ac:dyDescent="0.25">
      <c r="A26" s="15"/>
      <c r="B26" s="16" t="s">
        <v>42</v>
      </c>
      <c r="C26" s="14"/>
      <c r="D26" s="14"/>
      <c r="E26" s="52"/>
      <c r="F26" s="26"/>
      <c r="G26" s="4"/>
    </row>
    <row r="27" spans="1:7" x14ac:dyDescent="0.25">
      <c r="D27" s="1"/>
      <c r="E27" s="49"/>
      <c r="F27" s="23"/>
      <c r="G27" s="4"/>
    </row>
    <row r="28" spans="1:7" x14ac:dyDescent="0.25">
      <c r="A28" s="2" t="s">
        <v>15</v>
      </c>
      <c r="B28" s="3" t="s">
        <v>16</v>
      </c>
      <c r="D28" s="1"/>
      <c r="E28" s="49"/>
      <c r="F28" s="23"/>
      <c r="G28" s="4"/>
    </row>
    <row r="29" spans="1:7" ht="409.5" x14ac:dyDescent="0.25">
      <c r="A29" s="2" t="s">
        <v>2</v>
      </c>
      <c r="B29" s="144" t="s">
        <v>131</v>
      </c>
      <c r="D29" s="1"/>
      <c r="E29" s="49"/>
      <c r="F29" s="23"/>
      <c r="G29" s="4"/>
    </row>
    <row r="30" spans="1:7" x14ac:dyDescent="0.25">
      <c r="B30" s="3" t="s">
        <v>51</v>
      </c>
      <c r="C30" s="12" t="s">
        <v>14</v>
      </c>
      <c r="D30" s="12">
        <v>48</v>
      </c>
      <c r="E30" s="58"/>
      <c r="F30" s="24"/>
      <c r="G30" s="4"/>
    </row>
    <row r="31" spans="1:7" x14ac:dyDescent="0.25">
      <c r="B31" s="3" t="s">
        <v>55</v>
      </c>
      <c r="C31" s="12" t="s">
        <v>14</v>
      </c>
      <c r="D31" s="12">
        <v>8</v>
      </c>
      <c r="E31" s="58"/>
      <c r="F31" s="24"/>
      <c r="G31" s="4"/>
    </row>
    <row r="32" spans="1:7" x14ac:dyDescent="0.25">
      <c r="B32" s="3" t="s">
        <v>52</v>
      </c>
      <c r="C32" s="12" t="s">
        <v>14</v>
      </c>
      <c r="D32" s="12">
        <v>30</v>
      </c>
      <c r="E32" s="58"/>
      <c r="F32" s="24"/>
      <c r="G32" s="4"/>
    </row>
    <row r="33" spans="1:7" x14ac:dyDescent="0.25">
      <c r="D33" s="1"/>
      <c r="E33" s="49"/>
      <c r="F33" s="23"/>
      <c r="G33" s="4"/>
    </row>
    <row r="34" spans="1:7" ht="135" customHeight="1" x14ac:dyDescent="0.25">
      <c r="A34" s="2" t="s">
        <v>3</v>
      </c>
      <c r="B34" s="5" t="s">
        <v>27</v>
      </c>
      <c r="D34" s="1"/>
      <c r="E34" s="49"/>
      <c r="F34" s="23"/>
      <c r="G34" s="4"/>
    </row>
    <row r="35" spans="1:7" x14ac:dyDescent="0.25">
      <c r="C35" s="13" t="s">
        <v>13</v>
      </c>
      <c r="D35" s="13">
        <v>1</v>
      </c>
      <c r="E35" s="59"/>
      <c r="F35" s="25"/>
      <c r="G35" s="4"/>
    </row>
    <row r="36" spans="1:7" x14ac:dyDescent="0.25">
      <c r="A36" s="15"/>
      <c r="B36" s="16" t="s">
        <v>43</v>
      </c>
      <c r="C36" s="14"/>
      <c r="D36" s="14"/>
      <c r="E36" s="52"/>
      <c r="F36" s="26"/>
      <c r="G36" s="4"/>
    </row>
    <row r="37" spans="1:7" x14ac:dyDescent="0.25">
      <c r="D37" s="1"/>
      <c r="E37" s="49"/>
      <c r="F37" s="23"/>
      <c r="G37" s="4"/>
    </row>
    <row r="38" spans="1:7" x14ac:dyDescent="0.25">
      <c r="A38" s="2" t="s">
        <v>18</v>
      </c>
      <c r="B38" s="3" t="s">
        <v>19</v>
      </c>
      <c r="D38" s="1"/>
      <c r="E38" s="49"/>
      <c r="F38" s="23"/>
      <c r="G38" s="4"/>
    </row>
    <row r="39" spans="1:7" s="9" customFormat="1" ht="271.5" customHeight="1" x14ac:dyDescent="0.25">
      <c r="A39" s="2" t="s">
        <v>2</v>
      </c>
      <c r="B39" s="5" t="s">
        <v>56</v>
      </c>
      <c r="C39" s="1"/>
      <c r="D39" s="1"/>
      <c r="E39" s="49"/>
      <c r="F39" s="23"/>
      <c r="G39" s="8"/>
    </row>
    <row r="40" spans="1:7" s="9" customFormat="1" x14ac:dyDescent="0.25">
      <c r="A40" s="2"/>
      <c r="B40" s="6"/>
      <c r="C40" s="12" t="s">
        <v>14</v>
      </c>
      <c r="D40" s="12">
        <v>6</v>
      </c>
      <c r="E40" s="60"/>
      <c r="F40" s="24"/>
      <c r="G40" s="8"/>
    </row>
    <row r="41" spans="1:7" s="9" customFormat="1" x14ac:dyDescent="0.25">
      <c r="A41" s="17"/>
      <c r="B41" s="18" t="s">
        <v>44</v>
      </c>
      <c r="C41" s="14"/>
      <c r="D41" s="14"/>
      <c r="E41" s="52"/>
      <c r="F41" s="26"/>
      <c r="G41" s="8"/>
    </row>
    <row r="42" spans="1:7" x14ac:dyDescent="0.25">
      <c r="A42" s="2"/>
      <c r="B42" s="6"/>
      <c r="D42" s="1"/>
      <c r="E42" s="49"/>
      <c r="F42" s="23"/>
      <c r="G42" s="4"/>
    </row>
    <row r="43" spans="1:7" x14ac:dyDescent="0.25">
      <c r="A43" s="2" t="s">
        <v>20</v>
      </c>
      <c r="B43" s="3" t="s">
        <v>21</v>
      </c>
      <c r="D43" s="1"/>
      <c r="E43" s="49"/>
      <c r="F43" s="23"/>
      <c r="G43" s="4"/>
    </row>
    <row r="44" spans="1:7" ht="152.25" customHeight="1" x14ac:dyDescent="0.25">
      <c r="A44" s="2" t="s">
        <v>2</v>
      </c>
      <c r="B44" s="5" t="s">
        <v>160</v>
      </c>
      <c r="D44" s="1"/>
      <c r="E44" s="49"/>
      <c r="F44" s="23"/>
      <c r="G44" s="4"/>
    </row>
    <row r="45" spans="1:7" x14ac:dyDescent="0.25">
      <c r="B45" s="3" t="s">
        <v>51</v>
      </c>
      <c r="C45" s="12" t="s">
        <v>4</v>
      </c>
      <c r="D45" s="12">
        <v>154.5</v>
      </c>
      <c r="E45" s="61"/>
      <c r="F45" s="24"/>
      <c r="G45" s="4"/>
    </row>
    <row r="46" spans="1:7" x14ac:dyDescent="0.25">
      <c r="B46" s="3" t="s">
        <v>55</v>
      </c>
      <c r="C46" s="12" t="s">
        <v>4</v>
      </c>
      <c r="D46" s="12">
        <v>40.5</v>
      </c>
      <c r="E46" s="61"/>
      <c r="F46" s="24"/>
      <c r="G46" s="4"/>
    </row>
    <row r="47" spans="1:7" x14ac:dyDescent="0.25">
      <c r="B47" s="3" t="s">
        <v>52</v>
      </c>
      <c r="C47" s="12" t="s">
        <v>4</v>
      </c>
      <c r="D47" s="12">
        <v>88.5</v>
      </c>
      <c r="E47" s="61"/>
      <c r="F47" s="24"/>
      <c r="G47" s="4"/>
    </row>
    <row r="48" spans="1:7" x14ac:dyDescent="0.25">
      <c r="C48" s="13"/>
      <c r="D48" s="13"/>
      <c r="E48" s="51"/>
      <c r="F48" s="25"/>
      <c r="G48" s="4"/>
    </row>
    <row r="49" spans="1:7" ht="88.5" customHeight="1" x14ac:dyDescent="0.25">
      <c r="A49" s="2" t="s">
        <v>17</v>
      </c>
      <c r="B49" s="5" t="s">
        <v>39</v>
      </c>
      <c r="D49" s="1"/>
      <c r="E49" s="49"/>
      <c r="F49" s="23"/>
      <c r="G49" s="4"/>
    </row>
    <row r="50" spans="1:7" x14ac:dyDescent="0.25">
      <c r="C50" s="12" t="s">
        <v>12</v>
      </c>
      <c r="D50" s="12">
        <v>1</v>
      </c>
      <c r="E50" s="62"/>
      <c r="F50" s="24"/>
    </row>
    <row r="51" spans="1:7" x14ac:dyDescent="0.25">
      <c r="D51" s="1"/>
      <c r="E51" s="49"/>
      <c r="F51" s="23"/>
      <c r="G51" s="4"/>
    </row>
    <row r="52" spans="1:7" ht="150.75" customHeight="1" x14ac:dyDescent="0.25">
      <c r="A52" s="2" t="s">
        <v>11</v>
      </c>
      <c r="B52" s="5" t="s">
        <v>30</v>
      </c>
      <c r="D52" s="1"/>
      <c r="E52" s="49"/>
      <c r="F52" s="23"/>
      <c r="G52" s="4"/>
    </row>
    <row r="53" spans="1:7" x14ac:dyDescent="0.25">
      <c r="B53" s="3" t="s">
        <v>51</v>
      </c>
      <c r="C53" s="12" t="s">
        <v>4</v>
      </c>
      <c r="D53" s="12">
        <v>154.5</v>
      </c>
      <c r="E53" s="63"/>
      <c r="F53" s="24"/>
      <c r="G53" s="4"/>
    </row>
    <row r="54" spans="1:7" x14ac:dyDescent="0.25">
      <c r="B54" s="3" t="s">
        <v>55</v>
      </c>
      <c r="C54" s="12" t="s">
        <v>4</v>
      </c>
      <c r="D54" s="12">
        <v>40.5</v>
      </c>
      <c r="E54" s="63"/>
      <c r="F54" s="24"/>
      <c r="G54" s="4"/>
    </row>
    <row r="55" spans="1:7" x14ac:dyDescent="0.25">
      <c r="B55" s="3" t="s">
        <v>52</v>
      </c>
      <c r="C55" s="12" t="s">
        <v>4</v>
      </c>
      <c r="D55" s="12">
        <v>88.5</v>
      </c>
      <c r="E55" s="63"/>
      <c r="F55" s="24"/>
      <c r="G55" s="4"/>
    </row>
    <row r="56" spans="1:7" x14ac:dyDescent="0.25">
      <c r="D56" s="1"/>
      <c r="E56" s="49"/>
      <c r="F56" s="23"/>
      <c r="G56" s="4"/>
    </row>
    <row r="57" spans="1:7" ht="151.5" customHeight="1" x14ac:dyDescent="0.25">
      <c r="A57" s="2" t="s">
        <v>49</v>
      </c>
      <c r="B57" s="5" t="s">
        <v>31</v>
      </c>
      <c r="D57" s="1"/>
      <c r="E57" s="49"/>
      <c r="F57" s="23"/>
      <c r="G57" s="4"/>
    </row>
    <row r="58" spans="1:7" x14ac:dyDescent="0.25">
      <c r="B58" s="10" t="s">
        <v>33</v>
      </c>
      <c r="C58" s="12" t="s">
        <v>14</v>
      </c>
      <c r="D58" s="12">
        <v>6</v>
      </c>
      <c r="E58" s="64"/>
      <c r="F58" s="24"/>
      <c r="G58" s="4"/>
    </row>
    <row r="59" spans="1:7" x14ac:dyDescent="0.25">
      <c r="D59" s="1"/>
      <c r="E59" s="49"/>
      <c r="F59" s="23"/>
      <c r="G59" s="4"/>
    </row>
    <row r="60" spans="1:7" ht="88.5" customHeight="1" x14ac:dyDescent="0.25">
      <c r="A60" s="2" t="s">
        <v>24</v>
      </c>
      <c r="B60" s="5" t="s">
        <v>40</v>
      </c>
      <c r="D60" s="1"/>
      <c r="E60" s="49"/>
      <c r="F60" s="23"/>
      <c r="G60" s="4"/>
    </row>
    <row r="61" spans="1:7" x14ac:dyDescent="0.25">
      <c r="C61" s="12" t="s">
        <v>12</v>
      </c>
      <c r="D61" s="12">
        <v>1</v>
      </c>
      <c r="E61" s="65"/>
      <c r="F61" s="24"/>
    </row>
    <row r="62" spans="1:7" x14ac:dyDescent="0.25">
      <c r="D62" s="1"/>
      <c r="E62" s="49"/>
      <c r="F62" s="23"/>
    </row>
    <row r="63" spans="1:7" ht="78.75" customHeight="1" x14ac:dyDescent="0.25">
      <c r="A63" s="2" t="s">
        <v>25</v>
      </c>
      <c r="B63" s="5" t="s">
        <v>28</v>
      </c>
      <c r="D63" s="1"/>
      <c r="E63" s="49"/>
      <c r="F63" s="23"/>
      <c r="G63" s="4"/>
    </row>
    <row r="64" spans="1:7" x14ac:dyDescent="0.25">
      <c r="C64" s="13" t="s">
        <v>12</v>
      </c>
      <c r="D64" s="13">
        <v>1</v>
      </c>
      <c r="E64" s="66"/>
      <c r="F64" s="25"/>
    </row>
    <row r="65" spans="1:7" x14ac:dyDescent="0.25">
      <c r="A65" s="15"/>
      <c r="B65" s="16" t="s">
        <v>45</v>
      </c>
      <c r="C65" s="14"/>
      <c r="D65" s="14"/>
      <c r="E65" s="52"/>
      <c r="F65" s="26"/>
    </row>
    <row r="72" spans="1:7" x14ac:dyDescent="0.25">
      <c r="B72" s="11" t="s">
        <v>41</v>
      </c>
    </row>
    <row r="73" spans="1:7" x14ac:dyDescent="0.25">
      <c r="B73" s="11"/>
    </row>
    <row r="74" spans="1:7" x14ac:dyDescent="0.25">
      <c r="A74" s="2" t="s">
        <v>0</v>
      </c>
      <c r="B74" s="3" t="s">
        <v>1</v>
      </c>
      <c r="C74" s="12"/>
      <c r="D74" s="7"/>
      <c r="E74" s="28"/>
      <c r="F74" s="28"/>
      <c r="G74" s="4"/>
    </row>
    <row r="75" spans="1:7" x14ac:dyDescent="0.25">
      <c r="A75" s="2" t="s">
        <v>15</v>
      </c>
      <c r="B75" s="3" t="s">
        <v>16</v>
      </c>
      <c r="C75" s="14"/>
      <c r="D75" s="14"/>
      <c r="E75" s="26"/>
      <c r="F75" s="26"/>
      <c r="G75" s="4"/>
    </row>
    <row r="76" spans="1:7" x14ac:dyDescent="0.25">
      <c r="A76" s="2" t="s">
        <v>18</v>
      </c>
      <c r="B76" s="3" t="s">
        <v>19</v>
      </c>
      <c r="C76" s="14"/>
      <c r="D76" s="14"/>
      <c r="E76" s="26"/>
      <c r="F76" s="26"/>
      <c r="G76" s="4"/>
    </row>
    <row r="77" spans="1:7" x14ac:dyDescent="0.25">
      <c r="A77" s="2" t="s">
        <v>20</v>
      </c>
      <c r="B77" s="3" t="s">
        <v>21</v>
      </c>
      <c r="C77" s="14"/>
      <c r="D77" s="14"/>
      <c r="E77" s="26"/>
      <c r="F77" s="26"/>
      <c r="G77" s="4"/>
    </row>
    <row r="78" spans="1:7" x14ac:dyDescent="0.25">
      <c r="D78" s="164" t="s">
        <v>47</v>
      </c>
      <c r="E78" s="164"/>
      <c r="F78" s="26"/>
    </row>
  </sheetData>
  <mergeCells count="1">
    <mergeCell ref="D78:E78"/>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topLeftCell="A79" workbookViewId="0">
      <selection activeCell="I100" sqref="I100"/>
    </sheetView>
  </sheetViews>
  <sheetFormatPr defaultRowHeight="15" x14ac:dyDescent="0.25"/>
  <cols>
    <col min="1" max="1" width="6.7109375" style="3" customWidth="1"/>
    <col min="2" max="2" width="34.28515625" style="3" customWidth="1"/>
    <col min="3" max="3" width="10.7109375" style="1" customWidth="1"/>
    <col min="4" max="4" width="10.42578125" style="3" customWidth="1"/>
    <col min="5" max="5" width="12.7109375" style="27" customWidth="1"/>
    <col min="6" max="6" width="14.85546875" style="27" customWidth="1"/>
    <col min="7" max="16384" width="9.140625" style="3"/>
  </cols>
  <sheetData>
    <row r="1" spans="1:7" s="1" customFormat="1" ht="30" x14ac:dyDescent="0.25">
      <c r="A1" s="19" t="s">
        <v>5</v>
      </c>
      <c r="B1" s="19" t="s">
        <v>6</v>
      </c>
      <c r="C1" s="20" t="s">
        <v>7</v>
      </c>
      <c r="D1" s="19" t="s">
        <v>8</v>
      </c>
      <c r="E1" s="21" t="s">
        <v>9</v>
      </c>
      <c r="F1" s="21" t="s">
        <v>10</v>
      </c>
    </row>
    <row r="2" spans="1:7" x14ac:dyDescent="0.25">
      <c r="A2" s="2" t="s">
        <v>0</v>
      </c>
      <c r="B2" s="3" t="s">
        <v>1</v>
      </c>
      <c r="D2" s="4"/>
      <c r="E2" s="22"/>
      <c r="F2" s="22"/>
      <c r="G2" s="4"/>
    </row>
    <row r="3" spans="1:7" ht="136.5" customHeight="1" x14ac:dyDescent="0.25">
      <c r="A3" s="2" t="s">
        <v>29</v>
      </c>
      <c r="B3" s="5" t="s">
        <v>137</v>
      </c>
      <c r="D3" s="1"/>
      <c r="E3" s="23"/>
      <c r="F3" s="23"/>
      <c r="G3" s="4"/>
    </row>
    <row r="4" spans="1:7" x14ac:dyDescent="0.25">
      <c r="B4" s="3" t="s">
        <v>34</v>
      </c>
      <c r="C4" s="12" t="s">
        <v>4</v>
      </c>
      <c r="D4" s="12">
        <v>10.4</v>
      </c>
      <c r="E4" s="68"/>
      <c r="F4" s="24"/>
      <c r="G4" s="4"/>
    </row>
    <row r="5" spans="1:7" x14ac:dyDescent="0.25">
      <c r="B5" s="3" t="s">
        <v>52</v>
      </c>
      <c r="C5" s="12" t="s">
        <v>4</v>
      </c>
      <c r="D5" s="12">
        <v>225.1</v>
      </c>
      <c r="E5" s="68"/>
      <c r="F5" s="24"/>
      <c r="G5" s="4"/>
    </row>
    <row r="6" spans="1:7" x14ac:dyDescent="0.25">
      <c r="B6" s="3" t="s">
        <v>53</v>
      </c>
      <c r="C6" s="12" t="s">
        <v>4</v>
      </c>
      <c r="D6" s="12">
        <v>94.3</v>
      </c>
      <c r="E6" s="68"/>
      <c r="F6" s="24"/>
      <c r="G6" s="4"/>
    </row>
    <row r="7" spans="1:7" x14ac:dyDescent="0.25">
      <c r="B7" s="3" t="s">
        <v>35</v>
      </c>
      <c r="C7" s="12" t="s">
        <v>4</v>
      </c>
      <c r="D7" s="12">
        <v>8.6999999999999993</v>
      </c>
      <c r="E7" s="68"/>
      <c r="F7" s="24"/>
      <c r="G7" s="4"/>
    </row>
    <row r="8" spans="1:7" x14ac:dyDescent="0.25">
      <c r="D8" s="1"/>
      <c r="E8" s="67"/>
      <c r="F8" s="23"/>
      <c r="G8" s="4"/>
    </row>
    <row r="9" spans="1:7" s="9" customFormat="1" ht="121.5" customHeight="1" x14ac:dyDescent="0.25">
      <c r="A9" s="2" t="s">
        <v>17</v>
      </c>
      <c r="B9" s="5" t="s">
        <v>64</v>
      </c>
      <c r="C9" s="1"/>
      <c r="D9" s="1"/>
      <c r="E9" s="67"/>
      <c r="F9" s="23"/>
      <c r="G9" s="8"/>
    </row>
    <row r="10" spans="1:7" s="9" customFormat="1" x14ac:dyDescent="0.25">
      <c r="A10" s="2"/>
      <c r="B10" s="6"/>
      <c r="C10" s="12" t="s">
        <v>14</v>
      </c>
      <c r="D10" s="12">
        <v>2</v>
      </c>
      <c r="E10" s="68"/>
      <c r="F10" s="24"/>
      <c r="G10" s="8"/>
    </row>
    <row r="11" spans="1:7" s="9" customFormat="1" x14ac:dyDescent="0.25">
      <c r="A11" s="2"/>
      <c r="B11" s="6"/>
      <c r="C11" s="1"/>
      <c r="D11" s="1"/>
      <c r="E11" s="67"/>
      <c r="F11" s="23"/>
      <c r="G11" s="8"/>
    </row>
    <row r="12" spans="1:7" s="9" customFormat="1" ht="122.25" customHeight="1" x14ac:dyDescent="0.25">
      <c r="A12" s="2" t="s">
        <v>22</v>
      </c>
      <c r="B12" s="6" t="s">
        <v>63</v>
      </c>
      <c r="C12" s="1"/>
      <c r="D12" s="1"/>
      <c r="E12" s="67"/>
      <c r="F12" s="23"/>
      <c r="G12" s="8"/>
    </row>
    <row r="13" spans="1:7" s="9" customFormat="1" x14ac:dyDescent="0.25">
      <c r="A13" s="2"/>
      <c r="B13" s="6"/>
      <c r="C13" s="12" t="s">
        <v>14</v>
      </c>
      <c r="D13" s="12">
        <v>1</v>
      </c>
      <c r="E13" s="68"/>
      <c r="F13" s="24"/>
      <c r="G13" s="8"/>
    </row>
    <row r="14" spans="1:7" x14ac:dyDescent="0.25">
      <c r="D14" s="1"/>
      <c r="E14" s="67"/>
      <c r="F14" s="23"/>
      <c r="G14" s="4"/>
    </row>
    <row r="15" spans="1:7" ht="167.25" customHeight="1" x14ac:dyDescent="0.25">
      <c r="A15" s="2" t="s">
        <v>23</v>
      </c>
      <c r="B15" s="5" t="s">
        <v>37</v>
      </c>
      <c r="D15" s="1"/>
      <c r="E15" s="67"/>
      <c r="F15" s="23"/>
      <c r="G15" s="4"/>
    </row>
    <row r="16" spans="1:7" x14ac:dyDescent="0.25">
      <c r="B16" s="3" t="s">
        <v>34</v>
      </c>
      <c r="C16" s="12" t="s">
        <v>4</v>
      </c>
      <c r="D16" s="12">
        <v>10.4</v>
      </c>
      <c r="E16" s="68"/>
      <c r="F16" s="24"/>
      <c r="G16" s="4"/>
    </row>
    <row r="17" spans="1:7" x14ac:dyDescent="0.25">
      <c r="B17" s="3" t="s">
        <v>52</v>
      </c>
      <c r="C17" s="12" t="s">
        <v>4</v>
      </c>
      <c r="D17" s="12">
        <v>225.1</v>
      </c>
      <c r="E17" s="68"/>
      <c r="F17" s="24"/>
      <c r="G17" s="4"/>
    </row>
    <row r="18" spans="1:7" x14ac:dyDescent="0.25">
      <c r="B18" s="3" t="s">
        <v>53</v>
      </c>
      <c r="C18" s="12" t="s">
        <v>4</v>
      </c>
      <c r="D18" s="12">
        <v>94.3</v>
      </c>
      <c r="E18" s="68"/>
      <c r="F18" s="24"/>
      <c r="G18" s="4"/>
    </row>
    <row r="19" spans="1:7" x14ac:dyDescent="0.25">
      <c r="B19" s="3" t="s">
        <v>35</v>
      </c>
      <c r="C19" s="12" t="s">
        <v>4</v>
      </c>
      <c r="D19" s="12">
        <v>8.6999999999999993</v>
      </c>
      <c r="E19" s="68"/>
      <c r="F19" s="24"/>
      <c r="G19" s="4"/>
    </row>
    <row r="20" spans="1:7" x14ac:dyDescent="0.25">
      <c r="D20" s="1"/>
      <c r="E20" s="67"/>
      <c r="F20" s="23"/>
      <c r="G20" s="4"/>
    </row>
    <row r="21" spans="1:7" ht="135.75" customHeight="1" x14ac:dyDescent="0.25">
      <c r="A21" s="2" t="s">
        <v>24</v>
      </c>
      <c r="B21" s="5" t="s">
        <v>26</v>
      </c>
      <c r="D21" s="1"/>
      <c r="E21" s="67"/>
      <c r="F21" s="23"/>
      <c r="G21" s="4"/>
    </row>
    <row r="22" spans="1:7" x14ac:dyDescent="0.25">
      <c r="C22" s="12" t="s">
        <v>12</v>
      </c>
      <c r="D22" s="12">
        <v>1</v>
      </c>
      <c r="E22" s="68"/>
      <c r="F22" s="24"/>
      <c r="G22" s="4"/>
    </row>
    <row r="23" spans="1:7" x14ac:dyDescent="0.25">
      <c r="D23" s="1"/>
      <c r="E23" s="67"/>
      <c r="F23" s="23"/>
      <c r="G23" s="4"/>
    </row>
    <row r="24" spans="1:7" ht="150" x14ac:dyDescent="0.25">
      <c r="A24" s="2" t="s">
        <v>25</v>
      </c>
      <c r="B24" s="5" t="s">
        <v>38</v>
      </c>
      <c r="D24" s="1"/>
      <c r="E24" s="67"/>
      <c r="F24" s="23"/>
      <c r="G24" s="4"/>
    </row>
    <row r="25" spans="1:7" x14ac:dyDescent="0.25">
      <c r="A25" s="2"/>
      <c r="B25" s="5"/>
      <c r="C25" s="12" t="s">
        <v>13</v>
      </c>
      <c r="D25" s="12">
        <v>1</v>
      </c>
      <c r="E25" s="133"/>
      <c r="F25" s="133"/>
      <c r="G25" s="4"/>
    </row>
    <row r="26" spans="1:7" x14ac:dyDescent="0.25">
      <c r="A26" s="2"/>
      <c r="B26" s="5"/>
      <c r="C26" s="13"/>
      <c r="D26" s="13"/>
      <c r="E26" s="134"/>
      <c r="F26" s="134"/>
      <c r="G26" s="4"/>
    </row>
    <row r="27" spans="1:7" ht="409.5" x14ac:dyDescent="0.25">
      <c r="A27" s="2" t="s">
        <v>128</v>
      </c>
      <c r="B27" s="144" t="s">
        <v>129</v>
      </c>
      <c r="C27" s="13"/>
      <c r="D27" s="13"/>
      <c r="E27" s="134"/>
      <c r="F27" s="134"/>
      <c r="G27" s="4"/>
    </row>
    <row r="28" spans="1:7" x14ac:dyDescent="0.25">
      <c r="A28" s="2"/>
      <c r="B28" s="3" t="s">
        <v>34</v>
      </c>
      <c r="C28" s="142" t="s">
        <v>13</v>
      </c>
      <c r="D28" s="142">
        <f>ROUNDUP((10.4/40)*5,0)</f>
        <v>2</v>
      </c>
      <c r="E28" s="143"/>
      <c r="F28" s="143"/>
      <c r="G28" s="4"/>
    </row>
    <row r="29" spans="1:7" x14ac:dyDescent="0.25">
      <c r="A29" s="2"/>
      <c r="B29" s="3" t="s">
        <v>52</v>
      </c>
      <c r="C29" s="142" t="s">
        <v>13</v>
      </c>
      <c r="D29" s="142">
        <f>ROUNDUP((225.1/40)*5,0)</f>
        <v>29</v>
      </c>
      <c r="E29" s="143"/>
      <c r="F29" s="143"/>
      <c r="G29" s="4"/>
    </row>
    <row r="30" spans="1:7" x14ac:dyDescent="0.25">
      <c r="A30" s="2"/>
      <c r="B30" s="3" t="s">
        <v>53</v>
      </c>
      <c r="C30" s="142" t="s">
        <v>13</v>
      </c>
      <c r="D30" s="142">
        <f>ROUNDUP((94.3/40)*5,0)</f>
        <v>12</v>
      </c>
      <c r="E30" s="143"/>
      <c r="F30" s="143"/>
      <c r="G30" s="4"/>
    </row>
    <row r="31" spans="1:7" x14ac:dyDescent="0.25">
      <c r="A31" s="2"/>
      <c r="B31" s="3" t="s">
        <v>35</v>
      </c>
      <c r="C31" s="142" t="s">
        <v>13</v>
      </c>
      <c r="D31" s="142">
        <f>ROUNDUP((8.7/40)*5,0)</f>
        <v>2</v>
      </c>
      <c r="E31" s="143"/>
      <c r="F31" s="143"/>
      <c r="G31" s="4"/>
    </row>
    <row r="32" spans="1:7" x14ac:dyDescent="0.25">
      <c r="A32" s="15"/>
      <c r="B32" s="16" t="s">
        <v>42</v>
      </c>
      <c r="C32" s="14"/>
      <c r="D32" s="14"/>
      <c r="E32" s="70"/>
      <c r="F32" s="26"/>
      <c r="G32" s="4"/>
    </row>
    <row r="33" spans="1:7" x14ac:dyDescent="0.25">
      <c r="D33" s="1"/>
      <c r="E33" s="67"/>
      <c r="F33" s="23"/>
      <c r="G33" s="4"/>
    </row>
    <row r="34" spans="1:7" x14ac:dyDescent="0.25">
      <c r="A34" s="2" t="s">
        <v>15</v>
      </c>
      <c r="B34" s="3" t="s">
        <v>16</v>
      </c>
      <c r="D34" s="1"/>
      <c r="E34" s="67"/>
      <c r="F34" s="23"/>
      <c r="G34" s="4"/>
    </row>
    <row r="35" spans="1:7" ht="409.5" x14ac:dyDescent="0.25">
      <c r="A35" s="2" t="s">
        <v>2</v>
      </c>
      <c r="B35" s="144" t="s">
        <v>131</v>
      </c>
      <c r="D35" s="1"/>
      <c r="E35" s="67"/>
      <c r="F35" s="23"/>
      <c r="G35" s="4"/>
    </row>
    <row r="36" spans="1:7" x14ac:dyDescent="0.25">
      <c r="B36" s="3" t="s">
        <v>52</v>
      </c>
      <c r="C36" s="12" t="s">
        <v>14</v>
      </c>
      <c r="D36" s="12">
        <v>61</v>
      </c>
      <c r="E36" s="68"/>
      <c r="F36" s="24"/>
      <c r="G36" s="4"/>
    </row>
    <row r="37" spans="1:7" x14ac:dyDescent="0.25">
      <c r="B37" s="3" t="s">
        <v>53</v>
      </c>
      <c r="C37" s="12" t="s">
        <v>14</v>
      </c>
      <c r="D37" s="12">
        <v>20</v>
      </c>
      <c r="E37" s="68"/>
      <c r="F37" s="24"/>
      <c r="G37" s="4"/>
    </row>
    <row r="38" spans="1:7" x14ac:dyDescent="0.25">
      <c r="B38" s="3" t="s">
        <v>35</v>
      </c>
      <c r="C38" s="12" t="s">
        <v>14</v>
      </c>
      <c r="D38" s="12">
        <v>3</v>
      </c>
      <c r="E38" s="68"/>
      <c r="F38" s="24"/>
      <c r="G38" s="4"/>
    </row>
    <row r="39" spans="1:7" x14ac:dyDescent="0.25">
      <c r="D39" s="1"/>
      <c r="E39" s="67"/>
      <c r="F39" s="23"/>
      <c r="G39" s="4"/>
    </row>
    <row r="40" spans="1:7" ht="285" x14ac:dyDescent="0.25">
      <c r="A40" s="2" t="s">
        <v>17</v>
      </c>
      <c r="B40" s="141" t="s">
        <v>130</v>
      </c>
      <c r="D40" s="1"/>
      <c r="E40" s="67"/>
      <c r="F40" s="23"/>
      <c r="G40" s="4"/>
    </row>
    <row r="41" spans="1:7" x14ac:dyDescent="0.25">
      <c r="B41" s="3" t="s">
        <v>34</v>
      </c>
      <c r="C41" s="12" t="s">
        <v>4</v>
      </c>
      <c r="D41" s="12">
        <v>10.4</v>
      </c>
      <c r="E41" s="68"/>
      <c r="F41" s="24"/>
      <c r="G41" s="4"/>
    </row>
    <row r="42" spans="1:7" x14ac:dyDescent="0.25">
      <c r="B42" s="3" t="s">
        <v>52</v>
      </c>
      <c r="C42" s="12" t="s">
        <v>4</v>
      </c>
      <c r="D42" s="12">
        <v>38.5</v>
      </c>
      <c r="E42" s="68"/>
      <c r="F42" s="24"/>
      <c r="G42" s="4"/>
    </row>
    <row r="43" spans="1:7" x14ac:dyDescent="0.25">
      <c r="D43" s="1"/>
      <c r="E43" s="67"/>
      <c r="F43" s="23"/>
      <c r="G43" s="4"/>
    </row>
    <row r="44" spans="1:7" ht="135" customHeight="1" x14ac:dyDescent="0.25">
      <c r="A44" s="2" t="s">
        <v>11</v>
      </c>
      <c r="B44" s="5" t="s">
        <v>27</v>
      </c>
      <c r="D44" s="1"/>
      <c r="E44" s="67"/>
      <c r="F44" s="23"/>
      <c r="G44" s="4"/>
    </row>
    <row r="45" spans="1:7" x14ac:dyDescent="0.25">
      <c r="C45" s="13" t="s">
        <v>13</v>
      </c>
      <c r="D45" s="13">
        <v>1</v>
      </c>
      <c r="E45" s="69"/>
      <c r="F45" s="25"/>
      <c r="G45" s="4"/>
    </row>
    <row r="46" spans="1:7" x14ac:dyDescent="0.25">
      <c r="A46" s="15"/>
      <c r="B46" s="16" t="s">
        <v>43</v>
      </c>
      <c r="C46" s="14"/>
      <c r="D46" s="14"/>
      <c r="E46" s="70"/>
      <c r="F46" s="26"/>
      <c r="G46" s="4"/>
    </row>
    <row r="47" spans="1:7" x14ac:dyDescent="0.25">
      <c r="D47" s="1"/>
      <c r="E47" s="67"/>
      <c r="F47" s="23"/>
      <c r="G47" s="4"/>
    </row>
    <row r="48" spans="1:7" x14ac:dyDescent="0.25">
      <c r="A48" s="2" t="s">
        <v>18</v>
      </c>
      <c r="B48" s="3" t="s">
        <v>19</v>
      </c>
      <c r="D48" s="1"/>
      <c r="E48" s="67"/>
      <c r="F48" s="23"/>
      <c r="G48" s="4"/>
    </row>
    <row r="49" spans="1:7" s="9" customFormat="1" ht="270" customHeight="1" x14ac:dyDescent="0.25">
      <c r="A49" s="2" t="s">
        <v>2</v>
      </c>
      <c r="B49" s="5" t="s">
        <v>56</v>
      </c>
      <c r="C49" s="1"/>
      <c r="D49" s="1"/>
      <c r="E49" s="67"/>
      <c r="F49" s="23"/>
      <c r="G49" s="8"/>
    </row>
    <row r="50" spans="1:7" s="9" customFormat="1" x14ac:dyDescent="0.25">
      <c r="A50" s="2"/>
      <c r="B50" s="6"/>
      <c r="C50" s="12" t="s">
        <v>14</v>
      </c>
      <c r="D50" s="12">
        <v>2</v>
      </c>
      <c r="E50" s="68"/>
      <c r="F50" s="24"/>
      <c r="G50" s="8"/>
    </row>
    <row r="51" spans="1:7" s="9" customFormat="1" x14ac:dyDescent="0.25">
      <c r="A51" s="2"/>
      <c r="B51" s="6"/>
      <c r="C51" s="1"/>
      <c r="D51" s="1"/>
      <c r="E51" s="67"/>
      <c r="F51" s="23"/>
      <c r="G51" s="8"/>
    </row>
    <row r="52" spans="1:7" s="9" customFormat="1" ht="255.75" customHeight="1" x14ac:dyDescent="0.25">
      <c r="A52" s="2" t="s">
        <v>17</v>
      </c>
      <c r="B52" s="5" t="s">
        <v>57</v>
      </c>
      <c r="C52" s="1"/>
      <c r="D52" s="1"/>
      <c r="E52" s="67"/>
      <c r="F52" s="23"/>
      <c r="G52" s="8"/>
    </row>
    <row r="53" spans="1:7" s="9" customFormat="1" x14ac:dyDescent="0.25">
      <c r="A53" s="2"/>
      <c r="B53" s="6"/>
      <c r="C53" s="13" t="s">
        <v>14</v>
      </c>
      <c r="D53" s="13">
        <v>1</v>
      </c>
      <c r="E53" s="69"/>
      <c r="F53" s="25"/>
      <c r="G53" s="8"/>
    </row>
    <row r="54" spans="1:7" s="9" customFormat="1" x14ac:dyDescent="0.25">
      <c r="A54" s="17"/>
      <c r="B54" s="18" t="s">
        <v>44</v>
      </c>
      <c r="C54" s="14"/>
      <c r="D54" s="14"/>
      <c r="E54" s="70"/>
      <c r="F54" s="26"/>
      <c r="G54" s="8"/>
    </row>
    <row r="55" spans="1:7" x14ac:dyDescent="0.25">
      <c r="A55" s="2"/>
      <c r="B55" s="6"/>
      <c r="D55" s="1"/>
      <c r="E55" s="67"/>
      <c r="F55" s="23"/>
      <c r="G55" s="4"/>
    </row>
    <row r="56" spans="1:7" x14ac:dyDescent="0.25">
      <c r="A56" s="2" t="s">
        <v>20</v>
      </c>
      <c r="B56" s="3" t="s">
        <v>21</v>
      </c>
      <c r="D56" s="1"/>
      <c r="E56" s="67"/>
      <c r="F56" s="23"/>
      <c r="G56" s="4"/>
    </row>
    <row r="57" spans="1:7" ht="152.25" customHeight="1" x14ac:dyDescent="0.25">
      <c r="A57" s="2" t="s">
        <v>2</v>
      </c>
      <c r="B57" s="5" t="s">
        <v>160</v>
      </c>
      <c r="D57" s="1"/>
      <c r="E57" s="67"/>
      <c r="F57" s="23"/>
      <c r="G57" s="4"/>
    </row>
    <row r="58" spans="1:7" x14ac:dyDescent="0.25">
      <c r="B58" s="3" t="s">
        <v>34</v>
      </c>
      <c r="C58" s="12" t="s">
        <v>4</v>
      </c>
      <c r="D58" s="12">
        <v>10.4</v>
      </c>
      <c r="E58" s="68"/>
      <c r="F58" s="24"/>
      <c r="G58" s="4"/>
    </row>
    <row r="59" spans="1:7" x14ac:dyDescent="0.25">
      <c r="B59" s="3" t="s">
        <v>52</v>
      </c>
      <c r="C59" s="12" t="s">
        <v>4</v>
      </c>
      <c r="D59" s="12">
        <v>225.1</v>
      </c>
      <c r="E59" s="68"/>
      <c r="F59" s="24"/>
      <c r="G59" s="4"/>
    </row>
    <row r="60" spans="1:7" x14ac:dyDescent="0.25">
      <c r="B60" s="3" t="s">
        <v>53</v>
      </c>
      <c r="C60" s="12" t="s">
        <v>4</v>
      </c>
      <c r="D60" s="12">
        <v>94.3</v>
      </c>
      <c r="E60" s="68"/>
      <c r="F60" s="24"/>
      <c r="G60" s="4"/>
    </row>
    <row r="61" spans="1:7" x14ac:dyDescent="0.25">
      <c r="B61" s="3" t="s">
        <v>35</v>
      </c>
      <c r="C61" s="12" t="s">
        <v>4</v>
      </c>
      <c r="D61" s="12">
        <v>8.6999999999999993</v>
      </c>
      <c r="E61" s="68"/>
      <c r="F61" s="24"/>
      <c r="G61" s="4"/>
    </row>
    <row r="62" spans="1:7" x14ac:dyDescent="0.25">
      <c r="C62" s="13"/>
      <c r="D62" s="13"/>
      <c r="E62" s="69"/>
      <c r="F62" s="25"/>
      <c r="G62" s="4"/>
    </row>
    <row r="63" spans="1:7" ht="88.5" customHeight="1" x14ac:dyDescent="0.25">
      <c r="A63" s="2" t="s">
        <v>17</v>
      </c>
      <c r="B63" s="5" t="s">
        <v>39</v>
      </c>
      <c r="D63" s="1"/>
      <c r="E63" s="67"/>
      <c r="F63" s="23"/>
      <c r="G63" s="4"/>
    </row>
    <row r="64" spans="1:7" x14ac:dyDescent="0.25">
      <c r="C64" s="12" t="s">
        <v>12</v>
      </c>
      <c r="D64" s="12">
        <v>1</v>
      </c>
      <c r="E64" s="68"/>
      <c r="F64" s="24"/>
    </row>
    <row r="65" spans="1:7" x14ac:dyDescent="0.25">
      <c r="D65" s="1"/>
      <c r="E65" s="67"/>
      <c r="F65" s="23"/>
      <c r="G65" s="4"/>
    </row>
    <row r="66" spans="1:7" ht="150.75" customHeight="1" x14ac:dyDescent="0.25">
      <c r="A66" s="2" t="s">
        <v>11</v>
      </c>
      <c r="B66" s="5" t="s">
        <v>30</v>
      </c>
      <c r="D66" s="1"/>
      <c r="E66" s="67"/>
      <c r="F66" s="23"/>
      <c r="G66" s="4"/>
    </row>
    <row r="67" spans="1:7" x14ac:dyDescent="0.25">
      <c r="B67" s="3" t="s">
        <v>34</v>
      </c>
      <c r="C67" s="12" t="s">
        <v>4</v>
      </c>
      <c r="D67" s="12">
        <v>10.4</v>
      </c>
      <c r="E67" s="68"/>
      <c r="F67" s="24"/>
      <c r="G67" s="4"/>
    </row>
    <row r="68" spans="1:7" x14ac:dyDescent="0.25">
      <c r="B68" s="3" t="s">
        <v>52</v>
      </c>
      <c r="C68" s="12" t="s">
        <v>4</v>
      </c>
      <c r="D68" s="12">
        <v>225.1</v>
      </c>
      <c r="E68" s="68"/>
      <c r="F68" s="24"/>
      <c r="G68" s="4"/>
    </row>
    <row r="69" spans="1:7" x14ac:dyDescent="0.25">
      <c r="B69" s="3" t="s">
        <v>53</v>
      </c>
      <c r="C69" s="12" t="s">
        <v>4</v>
      </c>
      <c r="D69" s="12">
        <v>94.3</v>
      </c>
      <c r="E69" s="68"/>
      <c r="F69" s="24"/>
      <c r="G69" s="4"/>
    </row>
    <row r="70" spans="1:7" x14ac:dyDescent="0.25">
      <c r="B70" s="3" t="s">
        <v>35</v>
      </c>
      <c r="C70" s="12" t="s">
        <v>4</v>
      </c>
      <c r="D70" s="12">
        <v>8.6999999999999993</v>
      </c>
      <c r="E70" s="68"/>
      <c r="F70" s="24"/>
      <c r="G70" s="4"/>
    </row>
    <row r="71" spans="1:7" x14ac:dyDescent="0.25">
      <c r="D71" s="1"/>
      <c r="E71" s="67"/>
      <c r="F71" s="23"/>
      <c r="G71" s="4"/>
    </row>
    <row r="72" spans="1:7" ht="155.25" customHeight="1" x14ac:dyDescent="0.25">
      <c r="A72" s="2" t="s">
        <v>49</v>
      </c>
      <c r="B72" s="5" t="s">
        <v>31</v>
      </c>
      <c r="D72" s="1"/>
      <c r="E72" s="67"/>
      <c r="F72" s="23"/>
      <c r="G72" s="4"/>
    </row>
    <row r="73" spans="1:7" x14ac:dyDescent="0.25">
      <c r="B73" s="10" t="s">
        <v>33</v>
      </c>
      <c r="C73" s="12" t="s">
        <v>14</v>
      </c>
      <c r="D73" s="12">
        <v>2</v>
      </c>
      <c r="E73" s="68"/>
      <c r="F73" s="24"/>
      <c r="G73" s="4"/>
    </row>
    <row r="74" spans="1:7" x14ac:dyDescent="0.25">
      <c r="B74" s="10" t="s">
        <v>32</v>
      </c>
      <c r="C74" s="12" t="s">
        <v>14</v>
      </c>
      <c r="D74" s="12">
        <v>1</v>
      </c>
      <c r="E74" s="68"/>
      <c r="F74" s="24"/>
      <c r="G74" s="4"/>
    </row>
    <row r="75" spans="1:7" x14ac:dyDescent="0.25">
      <c r="D75" s="1"/>
      <c r="E75" s="67"/>
      <c r="F75" s="23"/>
      <c r="G75" s="4"/>
    </row>
    <row r="76" spans="1:7" ht="88.5" customHeight="1" x14ac:dyDescent="0.25">
      <c r="A76" s="2" t="s">
        <v>24</v>
      </c>
      <c r="B76" s="5" t="s">
        <v>40</v>
      </c>
      <c r="D76" s="1"/>
      <c r="E76" s="67"/>
      <c r="F76" s="23"/>
      <c r="G76" s="4"/>
    </row>
    <row r="77" spans="1:7" x14ac:dyDescent="0.25">
      <c r="C77" s="12" t="s">
        <v>12</v>
      </c>
      <c r="D77" s="12">
        <v>1</v>
      </c>
      <c r="E77" s="68"/>
      <c r="F77" s="24"/>
    </row>
    <row r="78" spans="1:7" x14ac:dyDescent="0.25">
      <c r="D78" s="1"/>
      <c r="E78" s="67"/>
      <c r="F78" s="23"/>
    </row>
    <row r="79" spans="1:7" ht="78.75" customHeight="1" x14ac:dyDescent="0.25">
      <c r="A79" s="2" t="s">
        <v>25</v>
      </c>
      <c r="B79" s="5" t="s">
        <v>28</v>
      </c>
      <c r="D79" s="1"/>
      <c r="E79" s="67"/>
      <c r="F79" s="23"/>
      <c r="G79" s="4"/>
    </row>
    <row r="80" spans="1:7" x14ac:dyDescent="0.25">
      <c r="C80" s="13" t="s">
        <v>12</v>
      </c>
      <c r="D80" s="13">
        <v>1</v>
      </c>
      <c r="E80" s="69"/>
      <c r="F80" s="25"/>
    </row>
    <row r="81" spans="1:7" x14ac:dyDescent="0.25">
      <c r="A81" s="15"/>
      <c r="B81" s="16" t="s">
        <v>45</v>
      </c>
      <c r="C81" s="14"/>
      <c r="D81" s="14"/>
      <c r="E81" s="26"/>
      <c r="F81" s="26"/>
    </row>
    <row r="88" spans="1:7" x14ac:dyDescent="0.25">
      <c r="B88" s="11" t="s">
        <v>41</v>
      </c>
    </row>
    <row r="89" spans="1:7" x14ac:dyDescent="0.25">
      <c r="B89" s="11"/>
    </row>
    <row r="90" spans="1:7" x14ac:dyDescent="0.25">
      <c r="A90" s="2" t="s">
        <v>0</v>
      </c>
      <c r="B90" s="3" t="s">
        <v>1</v>
      </c>
      <c r="C90" s="12"/>
      <c r="D90" s="7"/>
      <c r="E90" s="28"/>
      <c r="F90" s="28"/>
      <c r="G90" s="4"/>
    </row>
    <row r="91" spans="1:7" x14ac:dyDescent="0.25">
      <c r="A91" s="2" t="s">
        <v>15</v>
      </c>
      <c r="B91" s="3" t="s">
        <v>16</v>
      </c>
      <c r="C91" s="14"/>
      <c r="D91" s="14"/>
      <c r="E91" s="26"/>
      <c r="F91" s="26"/>
      <c r="G91" s="4"/>
    </row>
    <row r="92" spans="1:7" x14ac:dyDescent="0.25">
      <c r="A92" s="2" t="s">
        <v>18</v>
      </c>
      <c r="B92" s="3" t="s">
        <v>19</v>
      </c>
      <c r="C92" s="14"/>
      <c r="D92" s="14"/>
      <c r="E92" s="26"/>
      <c r="F92" s="26"/>
      <c r="G92" s="4"/>
    </row>
    <row r="93" spans="1:7" x14ac:dyDescent="0.25">
      <c r="A93" s="2" t="s">
        <v>20</v>
      </c>
      <c r="B93" s="3" t="s">
        <v>21</v>
      </c>
      <c r="C93" s="14"/>
      <c r="D93" s="14"/>
      <c r="E93" s="26"/>
      <c r="F93" s="26"/>
      <c r="G93" s="4"/>
    </row>
    <row r="94" spans="1:7" x14ac:dyDescent="0.25">
      <c r="D94" s="164" t="s">
        <v>47</v>
      </c>
      <c r="E94" s="164"/>
      <c r="F94" s="26"/>
    </row>
  </sheetData>
  <mergeCells count="1">
    <mergeCell ref="D94:E94"/>
  </mergeCells>
  <pageMargins left="0.70866141732283472" right="0.70866141732283472" top="0.74803149606299213" bottom="0.74803149606299213" header="0.31496062992125984" footer="0.31496062992125984"/>
  <pageSetup paperSize="9" scale="97" fitToHeight="0" orientation="portrait" r:id="rId1"/>
  <headerFooter>
    <oddHeader>&amp;LIZVEDBENI PROJEKT SANACIJE
RIJEČKE OBILAZNICE
&amp;CTROŠKOVNIK RADOVA
&amp;A&amp;RStrana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82</vt:i4>
      </vt:variant>
    </vt:vector>
  </HeadingPairs>
  <TitlesOfParts>
    <vt:vector size="125" baseType="lpstr">
      <vt:lpstr>OPĆI UVJETI</vt:lpstr>
      <vt:lpstr>Kanal 1</vt:lpstr>
      <vt:lpstr>Kanal 1.1</vt:lpstr>
      <vt:lpstr>Kanal 1.2</vt:lpstr>
      <vt:lpstr>Kanal 2</vt:lpstr>
      <vt:lpstr>Kanal 2.2</vt:lpstr>
      <vt:lpstr>Kanal 3</vt:lpstr>
      <vt:lpstr>Kanal 3.1</vt:lpstr>
      <vt:lpstr>Kanal 3.2</vt:lpstr>
      <vt:lpstr>Kanal 4</vt:lpstr>
      <vt:lpstr>Kanal 4.1</vt:lpstr>
      <vt:lpstr>Kanal 5</vt:lpstr>
      <vt:lpstr>Kanal 6.1</vt:lpstr>
      <vt:lpstr>Kanal 7</vt:lpstr>
      <vt:lpstr>Kanal 7.1</vt:lpstr>
      <vt:lpstr>Kanal 7.2</vt:lpstr>
      <vt:lpstr>Kanal 8</vt:lpstr>
      <vt:lpstr>Kanal 9</vt:lpstr>
      <vt:lpstr>Kanal 9.1</vt:lpstr>
      <vt:lpstr>Kanal 9.2</vt:lpstr>
      <vt:lpstr>Kanal 9.3</vt:lpstr>
      <vt:lpstr>Kanal 9.4</vt:lpstr>
      <vt:lpstr>Kanal 10</vt:lpstr>
      <vt:lpstr>Kanal 11</vt:lpstr>
      <vt:lpstr>Kanal 11.1</vt:lpstr>
      <vt:lpstr>Kanal 11.2</vt:lpstr>
      <vt:lpstr>Kanal 11.3</vt:lpstr>
      <vt:lpstr>Kanal 11.4</vt:lpstr>
      <vt:lpstr>Kanal 12</vt:lpstr>
      <vt:lpstr>Kanal 13</vt:lpstr>
      <vt:lpstr>Kanal 14</vt:lpstr>
      <vt:lpstr>Kanal 15</vt:lpstr>
      <vt:lpstr>Kanal 16</vt:lpstr>
      <vt:lpstr>Kanal 17</vt:lpstr>
      <vt:lpstr>Kanal 18</vt:lpstr>
      <vt:lpstr>Kanal 19</vt:lpstr>
      <vt:lpstr>Kanal 20</vt:lpstr>
      <vt:lpstr>Kanal 21</vt:lpstr>
      <vt:lpstr>Kanal 22</vt:lpstr>
      <vt:lpstr>Kanal 23</vt:lpstr>
      <vt:lpstr>Kanal 24</vt:lpstr>
      <vt:lpstr>Kanal 25</vt:lpstr>
      <vt:lpstr>REKAPITULACIJA</vt:lpstr>
      <vt:lpstr>'Kanal 1'!Print_Area</vt:lpstr>
      <vt:lpstr>'Kanal 1.1'!Print_Area</vt:lpstr>
      <vt:lpstr>'Kanal 1.2'!Print_Area</vt:lpstr>
      <vt:lpstr>'Kanal 10'!Print_Area</vt:lpstr>
      <vt:lpstr>'Kanal 11'!Print_Area</vt:lpstr>
      <vt:lpstr>'Kanal 11.1'!Print_Area</vt:lpstr>
      <vt:lpstr>'Kanal 11.2'!Print_Area</vt:lpstr>
      <vt:lpstr>'Kanal 11.3'!Print_Area</vt:lpstr>
      <vt:lpstr>'Kanal 11.4'!Print_Area</vt:lpstr>
      <vt:lpstr>'Kanal 12'!Print_Area</vt:lpstr>
      <vt:lpstr>'Kanal 13'!Print_Area</vt:lpstr>
      <vt:lpstr>'Kanal 14'!Print_Area</vt:lpstr>
      <vt:lpstr>'Kanal 15'!Print_Area</vt:lpstr>
      <vt:lpstr>'Kanal 16'!Print_Area</vt:lpstr>
      <vt:lpstr>'Kanal 17'!Print_Area</vt:lpstr>
      <vt:lpstr>'Kanal 18'!Print_Area</vt:lpstr>
      <vt:lpstr>'Kanal 19'!Print_Area</vt:lpstr>
      <vt:lpstr>'Kanal 2'!Print_Area</vt:lpstr>
      <vt:lpstr>'Kanal 2.2'!Print_Area</vt:lpstr>
      <vt:lpstr>'Kanal 20'!Print_Area</vt:lpstr>
      <vt:lpstr>'Kanal 21'!Print_Area</vt:lpstr>
      <vt:lpstr>'Kanal 22'!Print_Area</vt:lpstr>
      <vt:lpstr>'Kanal 23'!Print_Area</vt:lpstr>
      <vt:lpstr>'Kanal 24'!Print_Area</vt:lpstr>
      <vt:lpstr>'Kanal 25'!Print_Area</vt:lpstr>
      <vt:lpstr>'Kanal 3'!Print_Area</vt:lpstr>
      <vt:lpstr>'Kanal 3.1'!Print_Area</vt:lpstr>
      <vt:lpstr>'Kanal 3.2'!Print_Area</vt:lpstr>
      <vt:lpstr>'Kanal 4'!Print_Area</vt:lpstr>
      <vt:lpstr>'Kanal 4.1'!Print_Area</vt:lpstr>
      <vt:lpstr>'Kanal 5'!Print_Area</vt:lpstr>
      <vt:lpstr>'Kanal 6.1'!Print_Area</vt:lpstr>
      <vt:lpstr>'Kanal 7'!Print_Area</vt:lpstr>
      <vt:lpstr>'Kanal 7.1'!Print_Area</vt:lpstr>
      <vt:lpstr>'Kanal 7.2'!Print_Area</vt:lpstr>
      <vt:lpstr>'Kanal 8'!Print_Area</vt:lpstr>
      <vt:lpstr>'Kanal 9'!Print_Area</vt:lpstr>
      <vt:lpstr>'Kanal 9.1'!Print_Area</vt:lpstr>
      <vt:lpstr>'Kanal 9.2'!Print_Area</vt:lpstr>
      <vt:lpstr>'Kanal 9.3'!Print_Area</vt:lpstr>
      <vt:lpstr>'Kanal 9.4'!Print_Area</vt:lpstr>
      <vt:lpstr>'Kanal 1'!Print_Titles</vt:lpstr>
      <vt:lpstr>'Kanal 1.1'!Print_Titles</vt:lpstr>
      <vt:lpstr>'Kanal 1.2'!Print_Titles</vt:lpstr>
      <vt:lpstr>'Kanal 10'!Print_Titles</vt:lpstr>
      <vt:lpstr>'Kanal 11'!Print_Titles</vt:lpstr>
      <vt:lpstr>'Kanal 11.1'!Print_Titles</vt:lpstr>
      <vt:lpstr>'Kanal 11.2'!Print_Titles</vt:lpstr>
      <vt:lpstr>'Kanal 11.3'!Print_Titles</vt:lpstr>
      <vt:lpstr>'Kanal 11.4'!Print_Titles</vt:lpstr>
      <vt:lpstr>'Kanal 12'!Print_Titles</vt:lpstr>
      <vt:lpstr>'Kanal 13'!Print_Titles</vt:lpstr>
      <vt:lpstr>'Kanal 14'!Print_Titles</vt:lpstr>
      <vt:lpstr>'Kanal 15'!Print_Titles</vt:lpstr>
      <vt:lpstr>'Kanal 16'!Print_Titles</vt:lpstr>
      <vt:lpstr>'Kanal 17'!Print_Titles</vt:lpstr>
      <vt:lpstr>'Kanal 18'!Print_Titles</vt:lpstr>
      <vt:lpstr>'Kanal 19'!Print_Titles</vt:lpstr>
      <vt:lpstr>'Kanal 2'!Print_Titles</vt:lpstr>
      <vt:lpstr>'Kanal 2.2'!Print_Titles</vt:lpstr>
      <vt:lpstr>'Kanal 20'!Print_Titles</vt:lpstr>
      <vt:lpstr>'Kanal 21'!Print_Titles</vt:lpstr>
      <vt:lpstr>'Kanal 22'!Print_Titles</vt:lpstr>
      <vt:lpstr>'Kanal 23'!Print_Titles</vt:lpstr>
      <vt:lpstr>'Kanal 24'!Print_Titles</vt:lpstr>
      <vt:lpstr>'Kanal 25'!Print_Titles</vt:lpstr>
      <vt:lpstr>'Kanal 3'!Print_Titles</vt:lpstr>
      <vt:lpstr>'Kanal 3.1'!Print_Titles</vt:lpstr>
      <vt:lpstr>'Kanal 3.2'!Print_Titles</vt:lpstr>
      <vt:lpstr>'Kanal 4'!Print_Titles</vt:lpstr>
      <vt:lpstr>'Kanal 4.1'!Print_Titles</vt:lpstr>
      <vt:lpstr>'Kanal 5'!Print_Titles</vt:lpstr>
      <vt:lpstr>'Kanal 6.1'!Print_Titles</vt:lpstr>
      <vt:lpstr>'Kanal 7'!Print_Titles</vt:lpstr>
      <vt:lpstr>'Kanal 7.1'!Print_Titles</vt:lpstr>
      <vt:lpstr>'Kanal 7.2'!Print_Titles</vt:lpstr>
      <vt:lpstr>'Kanal 8'!Print_Titles</vt:lpstr>
      <vt:lpstr>'Kanal 9'!Print_Titles</vt:lpstr>
      <vt:lpstr>'Kanal 9.1'!Print_Titles</vt:lpstr>
      <vt:lpstr>'Kanal 9.2'!Print_Titles</vt:lpstr>
      <vt:lpstr>'Kanal 9.3'!Print_Titles</vt:lpstr>
      <vt:lpstr>'Kanal 9.4'!Print_Titles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DrazenG</dc:creator>
  <cp:lastModifiedBy>Anita Nikolić</cp:lastModifiedBy>
  <cp:lastPrinted>2023-07-04T12:23:55Z</cp:lastPrinted>
  <dcterms:created xsi:type="dcterms:W3CDTF">2020-06-30T10:01:01Z</dcterms:created>
  <dcterms:modified xsi:type="dcterms:W3CDTF">2023-07-04T12:49:24Z</dcterms:modified>
</cp:coreProperties>
</file>